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7995" activeTab="2"/>
  </bookViews>
  <sheets>
    <sheet name="мужчины" sheetId="1" r:id="rId1"/>
    <sheet name="женщины" sheetId="4" r:id="rId2"/>
    <sheet name="пеший" sheetId="5" r:id="rId3"/>
  </sheets>
  <calcPr calcId="145621"/>
  <fileRecoveryPr repairLoad="1"/>
</workbook>
</file>

<file path=xl/calcChain.xml><?xml version="1.0" encoding="utf-8"?>
<calcChain xmlns="http://schemas.openxmlformats.org/spreadsheetml/2006/main">
  <c r="H31" i="1" l="1"/>
  <c r="H30" i="1"/>
  <c r="M22" i="1"/>
  <c r="M20" i="1"/>
  <c r="M18" i="1"/>
  <c r="M12" i="5"/>
  <c r="M13" i="5"/>
  <c r="M11" i="5"/>
  <c r="M10" i="5"/>
  <c r="H17" i="5"/>
  <c r="I27" i="1"/>
  <c r="K27" i="1" s="1"/>
  <c r="H27" i="1"/>
  <c r="H16" i="5"/>
  <c r="K12" i="5"/>
  <c r="K13" i="5"/>
  <c r="K11" i="5"/>
  <c r="K10" i="5"/>
  <c r="H28" i="1"/>
  <c r="K9" i="1"/>
  <c r="K26" i="1"/>
  <c r="I26" i="1"/>
  <c r="H26" i="1"/>
  <c r="H9" i="1"/>
  <c r="H12" i="4"/>
  <c r="H29" i="1"/>
  <c r="K13" i="1" l="1"/>
  <c r="K14" i="5"/>
  <c r="K9" i="5"/>
  <c r="H13" i="1"/>
  <c r="H14" i="5"/>
  <c r="H10" i="5"/>
  <c r="K10" i="1"/>
  <c r="H10" i="1"/>
  <c r="K11" i="1"/>
  <c r="H11" i="1"/>
  <c r="K20" i="1"/>
  <c r="K21" i="1"/>
  <c r="H20" i="1"/>
  <c r="H21" i="1"/>
  <c r="K15" i="1"/>
  <c r="H15" i="1"/>
  <c r="H9" i="4"/>
  <c r="K15" i="5"/>
  <c r="H15" i="5"/>
  <c r="K16" i="1"/>
  <c r="H10" i="4"/>
  <c r="H16" i="1"/>
  <c r="I23" i="1"/>
  <c r="K23" i="1" s="1"/>
  <c r="I22" i="1"/>
  <c r="K22" i="1" s="1"/>
  <c r="H23" i="1"/>
  <c r="H22" i="1"/>
  <c r="K12" i="4"/>
  <c r="K9" i="4"/>
  <c r="K10" i="4"/>
  <c r="K11" i="4"/>
  <c r="K13" i="4"/>
  <c r="H13" i="4"/>
  <c r="H11" i="4"/>
  <c r="K25" i="1"/>
  <c r="H25" i="1"/>
  <c r="H11" i="5"/>
  <c r="H9" i="5"/>
  <c r="H13" i="5"/>
  <c r="H12" i="5"/>
  <c r="K14" i="1"/>
  <c r="K18" i="1"/>
  <c r="K19" i="1"/>
  <c r="K8" i="1"/>
  <c r="K17" i="1"/>
  <c r="K12" i="1"/>
  <c r="K24" i="1"/>
  <c r="H14" i="1"/>
  <c r="H18" i="1"/>
  <c r="H19" i="1"/>
  <c r="H8" i="1"/>
  <c r="H17" i="1"/>
  <c r="H12" i="1"/>
  <c r="H24" i="1"/>
  <c r="E13" i="1" l="1"/>
  <c r="E30" i="1" l="1"/>
  <c r="E12" i="1"/>
  <c r="E25" i="1"/>
  <c r="E17" i="5"/>
  <c r="E16" i="5"/>
  <c r="E28" i="1"/>
  <c r="E15" i="5"/>
  <c r="E17" i="1"/>
  <c r="E20" i="1"/>
  <c r="E21" i="1"/>
  <c r="E31" i="1"/>
  <c r="E24" i="1"/>
  <c r="E14" i="1"/>
  <c r="E16" i="1"/>
  <c r="E8" i="1"/>
  <c r="E11" i="1"/>
  <c r="E10" i="1"/>
  <c r="E9" i="5"/>
  <c r="E13" i="4"/>
  <c r="E14" i="5"/>
  <c r="E11" i="4"/>
</calcChain>
</file>

<file path=xl/sharedStrings.xml><?xml version="1.0" encoding="utf-8"?>
<sst xmlns="http://schemas.openxmlformats.org/spreadsheetml/2006/main" count="164" uniqueCount="75">
  <si>
    <t>Фамилия Имя</t>
  </si>
  <si>
    <t>№ участника</t>
  </si>
  <si>
    <t>№ п.п.</t>
  </si>
  <si>
    <t>возраст</t>
  </si>
  <si>
    <t>время старта</t>
  </si>
  <si>
    <t>время финиша</t>
  </si>
  <si>
    <t>результат</t>
  </si>
  <si>
    <t>баллы</t>
  </si>
  <si>
    <t>штраф</t>
  </si>
  <si>
    <t>баллы всего</t>
  </si>
  <si>
    <t>место</t>
  </si>
  <si>
    <t>Оглезнев Сергей</t>
  </si>
  <si>
    <t>Федотов Алексей</t>
  </si>
  <si>
    <t>Цой Константин</t>
  </si>
  <si>
    <t>Гришин Тарас</t>
  </si>
  <si>
    <t>Любарский Дмитрий</t>
  </si>
  <si>
    <t>очки в общий зачет</t>
  </si>
  <si>
    <t>"Первенство Республики Татарстан сезона 2013"</t>
  </si>
  <si>
    <t>по спортивному туризму (дистанции - на средствах передвижения "велорогейн")</t>
  </si>
  <si>
    <t>"ADS OPEN 2013"</t>
  </si>
  <si>
    <t>категория</t>
  </si>
  <si>
    <t xml:space="preserve"> мужчины</t>
  </si>
  <si>
    <t>Главный Судья</t>
  </si>
  <si>
    <t xml:space="preserve"> </t>
  </si>
  <si>
    <t>Главный секретарь</t>
  </si>
  <si>
    <t>Гудина Арина</t>
  </si>
  <si>
    <t>Ельсукова Татьяна</t>
  </si>
  <si>
    <t>пеший</t>
  </si>
  <si>
    <t>Яхин Рафик</t>
  </si>
  <si>
    <t>Серебряков Александр</t>
  </si>
  <si>
    <t>Петров Виктор</t>
  </si>
  <si>
    <t>Шарафеев Ринат</t>
  </si>
  <si>
    <t>Микрюков Иван</t>
  </si>
  <si>
    <t>Хабибрахманов Марат</t>
  </si>
  <si>
    <t>Троицкий Андрей</t>
  </si>
  <si>
    <t>Чалина Мария</t>
  </si>
  <si>
    <t>Иванов Сергей</t>
  </si>
  <si>
    <t>Гудин Сергей</t>
  </si>
  <si>
    <t>Год рожд</t>
  </si>
  <si>
    <t>Исупов Павел</t>
  </si>
  <si>
    <t>Черных Мария</t>
  </si>
  <si>
    <t>Стрельников Андрей</t>
  </si>
  <si>
    <t>ижевск</t>
  </si>
  <si>
    <t xml:space="preserve">Мямяйкина Анна </t>
  </si>
  <si>
    <t>Сайкин Давид</t>
  </si>
  <si>
    <t>Басинов Михаил</t>
  </si>
  <si>
    <t>Федоров Денис</t>
  </si>
  <si>
    <t>Варакин Алексей</t>
  </si>
  <si>
    <t>Зеленодольск</t>
  </si>
  <si>
    <t>Котельников Валентин</t>
  </si>
  <si>
    <t>Циденков Эдуард</t>
  </si>
  <si>
    <t>Елисеева Мария</t>
  </si>
  <si>
    <t>Ермолаева Татьяна</t>
  </si>
  <si>
    <t>Храмов Артур</t>
  </si>
  <si>
    <t>Кашеваров Глеб</t>
  </si>
  <si>
    <t>Город</t>
  </si>
  <si>
    <t>Казань</t>
  </si>
  <si>
    <t>Иванова А.А.</t>
  </si>
  <si>
    <t>Иванов А.С.</t>
  </si>
  <si>
    <t>г. Казань, Дубравный лес</t>
  </si>
  <si>
    <t>18 августа 2013 г.</t>
  </si>
  <si>
    <t>Иванова Алина</t>
  </si>
  <si>
    <t>Луковников Михаил</t>
  </si>
  <si>
    <t>Протокол старта-финиша</t>
  </si>
  <si>
    <t>Маринин Андрей</t>
  </si>
  <si>
    <t>Ибрагимов Никита</t>
  </si>
  <si>
    <t>Тимирханова Диана</t>
  </si>
  <si>
    <t>Гришина Полина</t>
  </si>
  <si>
    <t>Каримова Лейля</t>
  </si>
  <si>
    <t>сошла</t>
  </si>
  <si>
    <t xml:space="preserve"> участники выступающие в команде</t>
  </si>
  <si>
    <t>Примечание:</t>
  </si>
  <si>
    <t>снят</t>
  </si>
  <si>
    <t>женщины</t>
  </si>
  <si>
    <t xml:space="preserve">по спортивному туризму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</si>
</sst>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0"/>
      <color rgb="FF323D4F"/>
      <name val="Trebuchet MS"/>
      <family val="2"/>
      <charset val="204"/>
    </font>
    <font>
      <sz val="11"/>
      <color rgb="FF000000"/>
      <name val="Arial"/>
      <family val="2"/>
      <charset val="204"/>
    </font>
    <font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applyFill="1" applyBorder="1"/>
    <xf numFmtId="0" fontId="0" fillId="0" borderId="2" xfId="0" applyBorder="1"/>
    <xf numFmtId="0" fontId="4" fillId="2" borderId="1" xfId="0" applyFont="1" applyFill="1" applyBorder="1"/>
    <xf numFmtId="0" fontId="4" fillId="0" borderId="1" xfId="0" applyFont="1" applyBorder="1"/>
    <xf numFmtId="20" fontId="0" fillId="0" borderId="1" xfId="0" applyNumberFormat="1" applyBorder="1"/>
    <xf numFmtId="0" fontId="4" fillId="0" borderId="1" xfId="0" applyFont="1" applyFill="1" applyBorder="1"/>
    <xf numFmtId="20" fontId="0" fillId="0" borderId="0" xfId="0" applyNumberFormat="1"/>
    <xf numFmtId="0" fontId="0" fillId="0" borderId="3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3" borderId="1" xfId="0" applyFont="1" applyFill="1" applyBorder="1"/>
    <xf numFmtId="0" fontId="3" fillId="0" borderId="2" xfId="0" applyFont="1" applyBorder="1" applyAlignment="1">
      <alignment horizontal="center"/>
    </xf>
    <xf numFmtId="0" fontId="5" fillId="2" borderId="1" xfId="0" applyFont="1" applyFill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Border="1"/>
    <xf numFmtId="0" fontId="3" fillId="0" borderId="0" xfId="0" applyFont="1" applyBorder="1" applyAlignment="1">
      <alignment horizontal="center"/>
    </xf>
    <xf numFmtId="20" fontId="0" fillId="0" borderId="0" xfId="0" applyNumberFormat="1" applyBorder="1"/>
    <xf numFmtId="0" fontId="4" fillId="0" borderId="0" xfId="0" applyFont="1" applyFill="1" applyBorder="1"/>
    <xf numFmtId="0" fontId="5" fillId="3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zoomScale="85" zoomScaleNormal="85" workbookViewId="0">
      <selection activeCell="Q13" sqref="Q13"/>
    </sheetView>
  </sheetViews>
  <sheetFormatPr defaultRowHeight="15" x14ac:dyDescent="0.25"/>
  <cols>
    <col min="1" max="1" width="4.5703125" customWidth="1"/>
    <col min="2" max="2" width="27.28515625" customWidth="1"/>
    <col min="3" max="3" width="14.28515625" customWidth="1"/>
    <col min="4" max="4" width="10.42578125" style="14" customWidth="1"/>
    <col min="5" max="5" width="8.140625" customWidth="1"/>
    <col min="6" max="7" width="9.140625" customWidth="1"/>
    <col min="8" max="8" width="10.28515625" customWidth="1"/>
    <col min="9" max="9" width="7" customWidth="1"/>
    <col min="10" max="10" width="6.7109375" customWidth="1"/>
    <col min="11" max="12" width="6.5703125" customWidth="1"/>
    <col min="13" max="13" width="13.28515625" customWidth="1"/>
  </cols>
  <sheetData>
    <row r="1" spans="1:13" ht="18.75" x14ac:dyDescent="0.3">
      <c r="A1" s="23" t="s">
        <v>63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x14ac:dyDescent="0.25">
      <c r="A2" s="24" t="s">
        <v>17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x14ac:dyDescent="0.25">
      <c r="A3" s="22" t="s">
        <v>18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x14ac:dyDescent="0.25">
      <c r="A4" s="24" t="s">
        <v>19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x14ac:dyDescent="0.25">
      <c r="B5" t="s">
        <v>20</v>
      </c>
      <c r="C5" s="5" t="s">
        <v>21</v>
      </c>
      <c r="D5" s="15"/>
    </row>
    <row r="6" spans="1:13" x14ac:dyDescent="0.25">
      <c r="A6" t="s">
        <v>60</v>
      </c>
      <c r="M6" s="4" t="s">
        <v>59</v>
      </c>
    </row>
    <row r="7" spans="1:13" ht="29.25" customHeight="1" x14ac:dyDescent="0.25">
      <c r="A7" s="1" t="s">
        <v>2</v>
      </c>
      <c r="B7" s="1" t="s">
        <v>0</v>
      </c>
      <c r="C7" s="1" t="s">
        <v>55</v>
      </c>
      <c r="D7" s="1" t="s">
        <v>1</v>
      </c>
      <c r="E7" s="1" t="s">
        <v>38</v>
      </c>
      <c r="F7" s="1" t="s">
        <v>4</v>
      </c>
      <c r="G7" s="1" t="s">
        <v>5</v>
      </c>
      <c r="H7" s="1" t="s">
        <v>6</v>
      </c>
      <c r="I7" s="1" t="s">
        <v>7</v>
      </c>
      <c r="J7" s="1" t="s">
        <v>8</v>
      </c>
      <c r="K7" s="1" t="s">
        <v>9</v>
      </c>
      <c r="L7" s="1" t="s">
        <v>10</v>
      </c>
      <c r="M7" s="1" t="s">
        <v>16</v>
      </c>
    </row>
    <row r="8" spans="1:13" x14ac:dyDescent="0.25">
      <c r="A8" s="2">
        <v>1</v>
      </c>
      <c r="B8" s="9" t="s">
        <v>30</v>
      </c>
      <c r="C8" s="2" t="s">
        <v>56</v>
      </c>
      <c r="D8" s="17">
        <v>10</v>
      </c>
      <c r="E8" s="2">
        <f>2013-53</f>
        <v>1960</v>
      </c>
      <c r="F8" s="10">
        <v>0.46666666666666701</v>
      </c>
      <c r="G8" s="10">
        <v>0.67152777777777783</v>
      </c>
      <c r="H8" s="10">
        <f t="shared" ref="H8:H31" si="0">G8-F8</f>
        <v>0.20486111111111083</v>
      </c>
      <c r="I8" s="2">
        <v>70</v>
      </c>
      <c r="J8" s="2">
        <v>0</v>
      </c>
      <c r="K8" s="2">
        <f t="shared" ref="K8:K27" si="1">I8-J8</f>
        <v>70</v>
      </c>
      <c r="L8" s="2">
        <v>1</v>
      </c>
      <c r="M8" s="2">
        <v>30</v>
      </c>
    </row>
    <row r="9" spans="1:13" x14ac:dyDescent="0.25">
      <c r="A9" s="2">
        <v>2</v>
      </c>
      <c r="B9" s="9" t="s">
        <v>64</v>
      </c>
      <c r="C9" s="2" t="s">
        <v>56</v>
      </c>
      <c r="D9" s="17">
        <v>43</v>
      </c>
      <c r="E9" s="2">
        <v>1969</v>
      </c>
      <c r="F9" s="10">
        <v>0.49444444444444502</v>
      </c>
      <c r="G9" s="10">
        <v>0.70416666666666661</v>
      </c>
      <c r="H9" s="10">
        <f t="shared" si="0"/>
        <v>0.20972222222222159</v>
      </c>
      <c r="I9" s="2">
        <v>67</v>
      </c>
      <c r="J9" s="2">
        <v>2</v>
      </c>
      <c r="K9" s="2">
        <f t="shared" si="1"/>
        <v>65</v>
      </c>
      <c r="L9" s="2">
        <v>2</v>
      </c>
      <c r="M9" s="2">
        <v>25</v>
      </c>
    </row>
    <row r="10" spans="1:13" x14ac:dyDescent="0.25">
      <c r="A10" s="2">
        <v>3</v>
      </c>
      <c r="B10" s="9" t="s">
        <v>14</v>
      </c>
      <c r="C10" s="2" t="s">
        <v>56</v>
      </c>
      <c r="D10" s="17">
        <v>36</v>
      </c>
      <c r="E10" s="2">
        <f>2013-43</f>
        <v>1970</v>
      </c>
      <c r="F10" s="10">
        <v>0.48749999999999999</v>
      </c>
      <c r="G10" s="10">
        <v>0.69374999999999998</v>
      </c>
      <c r="H10" s="10">
        <f t="shared" si="0"/>
        <v>0.20624999999999999</v>
      </c>
      <c r="I10" s="2">
        <v>64</v>
      </c>
      <c r="J10" s="2">
        <v>0</v>
      </c>
      <c r="K10" s="2">
        <f t="shared" si="1"/>
        <v>64</v>
      </c>
      <c r="L10" s="2">
        <v>3</v>
      </c>
      <c r="M10" s="2">
        <v>20</v>
      </c>
    </row>
    <row r="11" spans="1:13" x14ac:dyDescent="0.25">
      <c r="A11" s="2">
        <v>4</v>
      </c>
      <c r="B11" s="9" t="s">
        <v>34</v>
      </c>
      <c r="C11" s="2" t="s">
        <v>56</v>
      </c>
      <c r="D11" s="17">
        <v>33</v>
      </c>
      <c r="E11" s="2">
        <f>2013-30</f>
        <v>1983</v>
      </c>
      <c r="F11" s="10">
        <v>0.48472222222222222</v>
      </c>
      <c r="G11" s="10">
        <v>0.69236111111111109</v>
      </c>
      <c r="H11" s="10">
        <f t="shared" si="0"/>
        <v>0.20763888888888887</v>
      </c>
      <c r="I11" s="2">
        <v>64</v>
      </c>
      <c r="J11" s="2">
        <v>0</v>
      </c>
      <c r="K11" s="2">
        <f t="shared" si="1"/>
        <v>64</v>
      </c>
      <c r="L11" s="2">
        <v>4</v>
      </c>
      <c r="M11" s="2">
        <v>18</v>
      </c>
    </row>
    <row r="12" spans="1:13" ht="15.75" x14ac:dyDescent="0.3">
      <c r="A12" s="2">
        <v>5</v>
      </c>
      <c r="B12" s="9" t="s">
        <v>12</v>
      </c>
      <c r="C12" s="2" t="s">
        <v>56</v>
      </c>
      <c r="D12" s="18">
        <v>7</v>
      </c>
      <c r="E12" s="2">
        <f>2013-17</f>
        <v>1996</v>
      </c>
      <c r="F12" s="10">
        <v>0.46388888888888902</v>
      </c>
      <c r="G12" s="10">
        <v>0.66666666666666663</v>
      </c>
      <c r="H12" s="10">
        <f t="shared" si="0"/>
        <v>0.20277777777777761</v>
      </c>
      <c r="I12" s="2">
        <v>52</v>
      </c>
      <c r="J12" s="2">
        <v>0</v>
      </c>
      <c r="K12" s="2">
        <f t="shared" si="1"/>
        <v>52</v>
      </c>
      <c r="L12" s="2">
        <v>5</v>
      </c>
      <c r="M12" s="2">
        <v>15</v>
      </c>
    </row>
    <row r="13" spans="1:13" x14ac:dyDescent="0.25">
      <c r="A13" s="2">
        <v>6</v>
      </c>
      <c r="B13" s="9" t="s">
        <v>29</v>
      </c>
      <c r="C13" s="2" t="s">
        <v>56</v>
      </c>
      <c r="D13" s="17">
        <v>41</v>
      </c>
      <c r="E13" s="2">
        <f>2013-33</f>
        <v>1980</v>
      </c>
      <c r="F13" s="10">
        <v>0.49166666666666697</v>
      </c>
      <c r="G13" s="10">
        <v>0.69652777777777775</v>
      </c>
      <c r="H13" s="10">
        <f t="shared" si="0"/>
        <v>0.20486111111111077</v>
      </c>
      <c r="I13" s="2">
        <v>50</v>
      </c>
      <c r="J13" s="2">
        <v>0</v>
      </c>
      <c r="K13" s="2">
        <f t="shared" si="1"/>
        <v>50</v>
      </c>
      <c r="L13" s="2">
        <v>6</v>
      </c>
      <c r="M13" s="2">
        <v>12</v>
      </c>
    </row>
    <row r="14" spans="1:13" x14ac:dyDescent="0.25">
      <c r="A14" s="2">
        <v>7</v>
      </c>
      <c r="B14" s="9" t="s">
        <v>11</v>
      </c>
      <c r="C14" s="2" t="s">
        <v>56</v>
      </c>
      <c r="D14" s="17">
        <v>31</v>
      </c>
      <c r="E14" s="2">
        <f>2013-27</f>
        <v>1986</v>
      </c>
      <c r="F14" s="10">
        <v>0.48194444444444445</v>
      </c>
      <c r="G14" s="10">
        <v>0.67291666666666661</v>
      </c>
      <c r="H14" s="10">
        <f t="shared" si="0"/>
        <v>0.19097222222222215</v>
      </c>
      <c r="I14" s="2">
        <v>49</v>
      </c>
      <c r="J14" s="2">
        <v>0</v>
      </c>
      <c r="K14" s="2">
        <f t="shared" si="1"/>
        <v>49</v>
      </c>
      <c r="L14" s="2">
        <v>7</v>
      </c>
      <c r="M14" s="2">
        <v>10</v>
      </c>
    </row>
    <row r="15" spans="1:13" ht="15.75" x14ac:dyDescent="0.3">
      <c r="A15" s="2">
        <v>8</v>
      </c>
      <c r="B15" s="9" t="s">
        <v>36</v>
      </c>
      <c r="C15" s="2" t="s">
        <v>56</v>
      </c>
      <c r="D15" s="20">
        <v>19</v>
      </c>
      <c r="E15" s="2">
        <v>1958</v>
      </c>
      <c r="F15" s="10">
        <v>0.47222222222222199</v>
      </c>
      <c r="G15" s="10">
        <v>0.6875</v>
      </c>
      <c r="H15" s="10">
        <f t="shared" si="0"/>
        <v>0.21527777777777801</v>
      </c>
      <c r="I15" s="2">
        <v>52</v>
      </c>
      <c r="J15" s="2">
        <v>10</v>
      </c>
      <c r="K15" s="2">
        <f t="shared" si="1"/>
        <v>42</v>
      </c>
      <c r="L15" s="2">
        <v>8</v>
      </c>
      <c r="M15" s="7">
        <v>8</v>
      </c>
    </row>
    <row r="16" spans="1:13" x14ac:dyDescent="0.25">
      <c r="A16" s="2">
        <v>9</v>
      </c>
      <c r="B16" s="9" t="s">
        <v>45</v>
      </c>
      <c r="C16" s="2" t="s">
        <v>56</v>
      </c>
      <c r="D16" s="17">
        <v>14</v>
      </c>
      <c r="E16" s="2">
        <f>2013-25</f>
        <v>1988</v>
      </c>
      <c r="F16" s="10">
        <v>0.4694444444444445</v>
      </c>
      <c r="G16" s="10">
        <v>0.68680555555555556</v>
      </c>
      <c r="H16" s="10">
        <f t="shared" si="0"/>
        <v>0.21736111111111106</v>
      </c>
      <c r="I16" s="2">
        <v>52</v>
      </c>
      <c r="J16" s="2">
        <v>13</v>
      </c>
      <c r="K16" s="2">
        <f t="shared" si="1"/>
        <v>39</v>
      </c>
      <c r="L16" s="2">
        <v>9</v>
      </c>
      <c r="M16" s="2">
        <v>7</v>
      </c>
    </row>
    <row r="17" spans="1:13" x14ac:dyDescent="0.25">
      <c r="A17" s="2">
        <v>10</v>
      </c>
      <c r="B17" s="9" t="s">
        <v>13</v>
      </c>
      <c r="C17" s="2" t="s">
        <v>56</v>
      </c>
      <c r="D17" s="17">
        <v>8</v>
      </c>
      <c r="E17" s="2">
        <f>2013-34</f>
        <v>1979</v>
      </c>
      <c r="F17" s="10">
        <v>0.46527777777777801</v>
      </c>
      <c r="G17" s="10">
        <v>0.66111111111111109</v>
      </c>
      <c r="H17" s="10">
        <f t="shared" si="0"/>
        <v>0.19583333333333308</v>
      </c>
      <c r="I17" s="2">
        <v>38</v>
      </c>
      <c r="J17" s="2">
        <v>0</v>
      </c>
      <c r="K17" s="2">
        <f t="shared" si="1"/>
        <v>38</v>
      </c>
      <c r="L17" s="2">
        <v>10</v>
      </c>
      <c r="M17" s="2">
        <v>6</v>
      </c>
    </row>
    <row r="18" spans="1:13" ht="15.75" x14ac:dyDescent="0.3">
      <c r="A18" s="2">
        <v>11</v>
      </c>
      <c r="B18" s="21" t="s">
        <v>37</v>
      </c>
      <c r="C18" s="2" t="s">
        <v>56</v>
      </c>
      <c r="D18" s="18">
        <v>22</v>
      </c>
      <c r="E18" s="2">
        <v>1972</v>
      </c>
      <c r="F18" s="10">
        <v>0.47638888888888897</v>
      </c>
      <c r="G18" s="10">
        <v>0.67083333333333339</v>
      </c>
      <c r="H18" s="10">
        <f t="shared" si="0"/>
        <v>0.19444444444444442</v>
      </c>
      <c r="I18" s="2">
        <v>34</v>
      </c>
      <c r="J18" s="2">
        <v>0</v>
      </c>
      <c r="K18" s="2">
        <f t="shared" si="1"/>
        <v>34</v>
      </c>
      <c r="L18" s="2">
        <v>11</v>
      </c>
      <c r="M18" s="2">
        <f>5*0.8</f>
        <v>4</v>
      </c>
    </row>
    <row r="19" spans="1:13" x14ac:dyDescent="0.25">
      <c r="A19" s="2">
        <v>12</v>
      </c>
      <c r="B19" s="21" t="s">
        <v>25</v>
      </c>
      <c r="C19" s="2" t="s">
        <v>56</v>
      </c>
      <c r="D19" s="17">
        <v>24</v>
      </c>
      <c r="E19" s="2">
        <v>1999</v>
      </c>
      <c r="F19" s="10">
        <v>0.47638888888888892</v>
      </c>
      <c r="G19" s="10">
        <v>0.67083333333333339</v>
      </c>
      <c r="H19" s="10">
        <f t="shared" si="0"/>
        <v>0.19444444444444448</v>
      </c>
      <c r="I19" s="2">
        <v>34</v>
      </c>
      <c r="J19" s="2">
        <v>0</v>
      </c>
      <c r="K19" s="2">
        <f t="shared" si="1"/>
        <v>34</v>
      </c>
      <c r="L19" s="2">
        <v>11</v>
      </c>
      <c r="M19" s="2">
        <v>4</v>
      </c>
    </row>
    <row r="20" spans="1:13" x14ac:dyDescent="0.25">
      <c r="A20" s="2">
        <v>13</v>
      </c>
      <c r="B20" s="19" t="s">
        <v>46</v>
      </c>
      <c r="C20" s="2" t="s">
        <v>56</v>
      </c>
      <c r="D20" s="17">
        <v>12</v>
      </c>
      <c r="E20" s="2">
        <f>2013-31</f>
        <v>1982</v>
      </c>
      <c r="F20" s="10">
        <v>0.468055555555556</v>
      </c>
      <c r="G20" s="10">
        <v>0.69166666666666676</v>
      </c>
      <c r="H20" s="10">
        <f t="shared" si="0"/>
        <v>0.22361111111111076</v>
      </c>
      <c r="I20" s="2">
        <v>50</v>
      </c>
      <c r="J20" s="2">
        <v>22</v>
      </c>
      <c r="K20" s="2">
        <f t="shared" si="1"/>
        <v>28</v>
      </c>
      <c r="L20" s="2">
        <v>12</v>
      </c>
      <c r="M20" s="2">
        <f>4*0.8</f>
        <v>3.2</v>
      </c>
    </row>
    <row r="21" spans="1:13" x14ac:dyDescent="0.25">
      <c r="A21" s="2">
        <v>14</v>
      </c>
      <c r="B21" s="19" t="s">
        <v>47</v>
      </c>
      <c r="C21" s="2" t="s">
        <v>48</v>
      </c>
      <c r="D21" s="17">
        <v>13</v>
      </c>
      <c r="E21" s="2">
        <f>2013-24</f>
        <v>1989</v>
      </c>
      <c r="F21" s="10">
        <v>0.4680555555555555</v>
      </c>
      <c r="G21" s="10">
        <v>0.69166666666666676</v>
      </c>
      <c r="H21" s="10">
        <f t="shared" si="0"/>
        <v>0.22361111111111126</v>
      </c>
      <c r="I21" s="2">
        <v>50</v>
      </c>
      <c r="J21" s="2">
        <v>22</v>
      </c>
      <c r="K21" s="2">
        <f t="shared" si="1"/>
        <v>28</v>
      </c>
      <c r="L21" s="2">
        <v>12</v>
      </c>
      <c r="M21" s="2">
        <v>3.2</v>
      </c>
    </row>
    <row r="22" spans="1:13" x14ac:dyDescent="0.25">
      <c r="A22" s="2">
        <v>15</v>
      </c>
      <c r="B22" s="8" t="s">
        <v>39</v>
      </c>
      <c r="C22" s="2" t="s">
        <v>56</v>
      </c>
      <c r="D22" s="17">
        <v>34</v>
      </c>
      <c r="E22" s="2">
        <v>1983</v>
      </c>
      <c r="F22" s="10">
        <v>0.4861111111111111</v>
      </c>
      <c r="G22" s="10">
        <v>0.68472222222222223</v>
      </c>
      <c r="H22" s="10">
        <f t="shared" si="0"/>
        <v>0.19861111111111113</v>
      </c>
      <c r="I22" s="2">
        <f>18+7</f>
        <v>25</v>
      </c>
      <c r="J22" s="2">
        <v>0</v>
      </c>
      <c r="K22" s="2">
        <f t="shared" si="1"/>
        <v>25</v>
      </c>
      <c r="L22" s="2">
        <v>13</v>
      </c>
      <c r="M22" s="2">
        <f>3*0.8</f>
        <v>2.4000000000000004</v>
      </c>
    </row>
    <row r="23" spans="1:13" x14ac:dyDescent="0.25">
      <c r="A23" s="2">
        <v>16</v>
      </c>
      <c r="B23" s="8" t="s">
        <v>40</v>
      </c>
      <c r="C23" s="2" t="s">
        <v>56</v>
      </c>
      <c r="D23" s="17">
        <v>35</v>
      </c>
      <c r="E23" s="2">
        <v>1983</v>
      </c>
      <c r="F23" s="10">
        <v>0.4861111111111111</v>
      </c>
      <c r="G23" s="12">
        <v>0.68472222222222223</v>
      </c>
      <c r="H23" s="10">
        <f t="shared" si="0"/>
        <v>0.19861111111111113</v>
      </c>
      <c r="I23">
        <f>18+7</f>
        <v>25</v>
      </c>
      <c r="J23" s="13">
        <v>0</v>
      </c>
      <c r="K23" s="2">
        <f t="shared" si="1"/>
        <v>25</v>
      </c>
      <c r="L23" s="2">
        <v>13</v>
      </c>
      <c r="M23" s="2">
        <v>2.4</v>
      </c>
    </row>
    <row r="24" spans="1:13" x14ac:dyDescent="0.25">
      <c r="A24" s="2">
        <v>17</v>
      </c>
      <c r="B24" s="9" t="s">
        <v>33</v>
      </c>
      <c r="C24" s="2" t="s">
        <v>56</v>
      </c>
      <c r="D24" s="17">
        <v>1</v>
      </c>
      <c r="E24" s="2">
        <f>2013-21</f>
        <v>1992</v>
      </c>
      <c r="F24" s="10">
        <v>0.45833333333333331</v>
      </c>
      <c r="G24" s="10">
        <v>0.65277777777777779</v>
      </c>
      <c r="H24" s="10">
        <f t="shared" si="0"/>
        <v>0.19444444444444448</v>
      </c>
      <c r="I24" s="2">
        <v>21</v>
      </c>
      <c r="J24" s="2">
        <v>0</v>
      </c>
      <c r="K24" s="2">
        <f t="shared" si="1"/>
        <v>21</v>
      </c>
      <c r="L24" s="2">
        <v>14</v>
      </c>
      <c r="M24" s="2">
        <v>2</v>
      </c>
    </row>
    <row r="25" spans="1:13" ht="15.75" x14ac:dyDescent="0.3">
      <c r="A25" s="2">
        <v>18</v>
      </c>
      <c r="B25" s="11" t="s">
        <v>53</v>
      </c>
      <c r="C25" s="2" t="s">
        <v>56</v>
      </c>
      <c r="D25" s="18">
        <v>27</v>
      </c>
      <c r="E25" s="2">
        <f>2013-17</f>
        <v>1996</v>
      </c>
      <c r="F25" s="10">
        <v>0.48055555555555557</v>
      </c>
      <c r="G25" s="10">
        <v>0.6791666666666667</v>
      </c>
      <c r="H25" s="10">
        <f t="shared" si="0"/>
        <v>0.19861111111111113</v>
      </c>
      <c r="I25" s="2">
        <v>3</v>
      </c>
      <c r="J25" s="2">
        <v>0</v>
      </c>
      <c r="K25" s="2">
        <f t="shared" si="1"/>
        <v>3</v>
      </c>
      <c r="L25" s="2">
        <v>15</v>
      </c>
      <c r="M25" s="2">
        <v>1</v>
      </c>
    </row>
    <row r="26" spans="1:13" x14ac:dyDescent="0.25">
      <c r="A26" s="2">
        <v>19</v>
      </c>
      <c r="B26" s="9" t="s">
        <v>41</v>
      </c>
      <c r="C26" s="2" t="s">
        <v>56</v>
      </c>
      <c r="D26" s="17">
        <v>32</v>
      </c>
      <c r="E26" s="2">
        <v>1986</v>
      </c>
      <c r="F26" s="10">
        <v>0.48333333333333334</v>
      </c>
      <c r="G26" s="10">
        <v>0.70416666666666661</v>
      </c>
      <c r="H26" s="10">
        <f t="shared" si="0"/>
        <v>0.22083333333333327</v>
      </c>
      <c r="I26" s="2">
        <f>12+5</f>
        <v>17</v>
      </c>
      <c r="J26" s="3">
        <v>18</v>
      </c>
      <c r="K26" s="2">
        <f t="shared" si="1"/>
        <v>-1</v>
      </c>
      <c r="L26" s="2">
        <v>16</v>
      </c>
      <c r="M26" s="2">
        <v>0</v>
      </c>
    </row>
    <row r="27" spans="1:13" x14ac:dyDescent="0.25">
      <c r="A27" s="2">
        <v>20</v>
      </c>
      <c r="B27" s="9" t="s">
        <v>28</v>
      </c>
      <c r="C27" s="2" t="s">
        <v>56</v>
      </c>
      <c r="D27" s="17">
        <v>39</v>
      </c>
      <c r="E27" s="2">
        <v>1959</v>
      </c>
      <c r="F27" s="10">
        <v>0.48888888888888898</v>
      </c>
      <c r="G27" s="10">
        <v>0.71597222222222223</v>
      </c>
      <c r="H27" s="10">
        <f t="shared" si="0"/>
        <v>0.22708333333333325</v>
      </c>
      <c r="I27" s="2">
        <f>6+5+13</f>
        <v>24</v>
      </c>
      <c r="J27" s="2">
        <v>27</v>
      </c>
      <c r="K27" s="2">
        <f t="shared" si="1"/>
        <v>-3</v>
      </c>
      <c r="L27" s="2">
        <v>17</v>
      </c>
      <c r="M27" s="2">
        <v>0</v>
      </c>
    </row>
    <row r="28" spans="1:13" x14ac:dyDescent="0.25">
      <c r="A28" s="2">
        <v>21</v>
      </c>
      <c r="B28" s="9" t="s">
        <v>50</v>
      </c>
      <c r="C28" s="2" t="s">
        <v>56</v>
      </c>
      <c r="D28" s="17">
        <v>3</v>
      </c>
      <c r="E28" s="2">
        <f>2013-14</f>
        <v>1999</v>
      </c>
      <c r="F28" s="10">
        <v>0.4597222222222222</v>
      </c>
      <c r="G28" s="10">
        <v>0.7055555555555556</v>
      </c>
      <c r="H28" s="10">
        <f t="shared" si="0"/>
        <v>0.2458333333333334</v>
      </c>
      <c r="I28" s="2"/>
      <c r="J28" s="2">
        <v>54</v>
      </c>
      <c r="K28" s="2"/>
      <c r="L28" s="2" t="s">
        <v>72</v>
      </c>
      <c r="M28" s="2"/>
    </row>
    <row r="29" spans="1:13" x14ac:dyDescent="0.25">
      <c r="A29" s="2">
        <v>22</v>
      </c>
      <c r="B29" s="9" t="s">
        <v>62</v>
      </c>
      <c r="C29" s="2" t="s">
        <v>56</v>
      </c>
      <c r="D29" s="17">
        <v>44</v>
      </c>
      <c r="E29" s="2">
        <v>1983</v>
      </c>
      <c r="F29" s="10">
        <v>0.49583333333333335</v>
      </c>
      <c r="G29" s="10">
        <v>0.73263888888888884</v>
      </c>
      <c r="H29" s="10">
        <f t="shared" si="0"/>
        <v>0.23680555555555549</v>
      </c>
      <c r="I29" s="2"/>
      <c r="J29" s="2">
        <v>41</v>
      </c>
      <c r="K29" s="2"/>
      <c r="L29" s="2" t="s">
        <v>72</v>
      </c>
      <c r="M29" s="2"/>
    </row>
    <row r="30" spans="1:13" ht="15.75" x14ac:dyDescent="0.3">
      <c r="A30" s="2">
        <v>23</v>
      </c>
      <c r="B30" s="11" t="s">
        <v>54</v>
      </c>
      <c r="C30" s="2" t="s">
        <v>56</v>
      </c>
      <c r="D30" s="18">
        <v>26</v>
      </c>
      <c r="E30" s="2">
        <f>2013-26</f>
        <v>1987</v>
      </c>
      <c r="F30" s="10">
        <v>0.47361111111111115</v>
      </c>
      <c r="G30" s="10">
        <v>0.73958333333333337</v>
      </c>
      <c r="H30" s="10">
        <f t="shared" si="0"/>
        <v>0.26597222222222222</v>
      </c>
      <c r="I30" s="2"/>
      <c r="J30" s="2">
        <v>83</v>
      </c>
      <c r="K30" s="2"/>
      <c r="L30" s="2" t="s">
        <v>72</v>
      </c>
      <c r="M30" s="2"/>
    </row>
    <row r="31" spans="1:13" ht="15.75" x14ac:dyDescent="0.3">
      <c r="A31" s="2">
        <v>24</v>
      </c>
      <c r="B31" s="11" t="s">
        <v>15</v>
      </c>
      <c r="C31" s="2" t="s">
        <v>56</v>
      </c>
      <c r="D31" s="18">
        <v>21</v>
      </c>
      <c r="E31" s="2">
        <f>2013-23</f>
        <v>1990</v>
      </c>
      <c r="F31" s="10">
        <v>0.47499999999999998</v>
      </c>
      <c r="G31" s="10">
        <v>0.73958333333333337</v>
      </c>
      <c r="H31" s="10">
        <f t="shared" si="0"/>
        <v>0.26458333333333339</v>
      </c>
      <c r="I31" s="2"/>
      <c r="J31" s="2">
        <v>81</v>
      </c>
      <c r="K31" s="2"/>
      <c r="L31" s="2" t="s">
        <v>72</v>
      </c>
      <c r="M31" s="2"/>
    </row>
    <row r="32" spans="1:13" ht="15.75" x14ac:dyDescent="0.3">
      <c r="A32" s="26"/>
      <c r="B32" s="29"/>
      <c r="C32" s="26"/>
      <c r="D32" s="27"/>
      <c r="E32" s="26"/>
      <c r="F32" s="28"/>
      <c r="G32" s="28"/>
      <c r="H32" s="28"/>
      <c r="I32" s="26"/>
      <c r="J32" s="26"/>
      <c r="K32" s="26"/>
      <c r="L32" s="26"/>
      <c r="M32" s="26"/>
    </row>
    <row r="33" spans="2:5" x14ac:dyDescent="0.25">
      <c r="B33" s="6" t="s">
        <v>22</v>
      </c>
      <c r="E33" t="s">
        <v>58</v>
      </c>
    </row>
    <row r="34" spans="2:5" x14ac:dyDescent="0.25">
      <c r="C34" t="s">
        <v>23</v>
      </c>
    </row>
    <row r="35" spans="2:5" x14ac:dyDescent="0.25">
      <c r="B35" s="6" t="s">
        <v>24</v>
      </c>
      <c r="E35" t="s">
        <v>57</v>
      </c>
    </row>
    <row r="37" spans="2:5" x14ac:dyDescent="0.25">
      <c r="B37" t="s">
        <v>71</v>
      </c>
    </row>
    <row r="38" spans="2:5" x14ac:dyDescent="0.25">
      <c r="B38" s="16"/>
      <c r="C38" t="s">
        <v>70</v>
      </c>
    </row>
  </sheetData>
  <sortState ref="B9:M32">
    <sortCondition descending="1" ref="K9:K32"/>
    <sortCondition ref="H9:H32"/>
  </sortState>
  <mergeCells count="4">
    <mergeCell ref="A3:M3"/>
    <mergeCell ref="A1:M1"/>
    <mergeCell ref="A2:M2"/>
    <mergeCell ref="A4:M4"/>
  </mergeCells>
  <pageMargins left="0.7" right="0.7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17"/>
  <sheetViews>
    <sheetView workbookViewId="0">
      <selection activeCell="K19" sqref="K19"/>
    </sheetView>
  </sheetViews>
  <sheetFormatPr defaultRowHeight="15" x14ac:dyDescent="0.25"/>
  <cols>
    <col min="1" max="1" width="4.5703125" customWidth="1"/>
    <col min="2" max="2" width="27.28515625" customWidth="1"/>
    <col min="3" max="3" width="12.140625" customWidth="1"/>
    <col min="4" max="4" width="11" style="14" customWidth="1"/>
    <col min="5" max="5" width="8.140625" style="14" customWidth="1"/>
    <col min="7" max="7" width="9.140625" customWidth="1"/>
    <col min="8" max="8" width="10.28515625" customWidth="1"/>
    <col min="9" max="9" width="7" customWidth="1"/>
    <col min="10" max="10" width="6.7109375" customWidth="1"/>
    <col min="11" max="12" width="6.5703125" customWidth="1"/>
    <col min="13" max="13" width="13.28515625" customWidth="1"/>
  </cols>
  <sheetData>
    <row r="2" spans="1:13" ht="18.75" x14ac:dyDescent="0.3">
      <c r="A2" s="23" t="s">
        <v>63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x14ac:dyDescent="0.25">
      <c r="A3" s="24" t="s">
        <v>17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13" x14ac:dyDescent="0.25">
      <c r="A5" s="24" t="s">
        <v>19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 x14ac:dyDescent="0.25">
      <c r="B6" t="s">
        <v>20</v>
      </c>
      <c r="C6" s="5" t="s">
        <v>73</v>
      </c>
      <c r="D6" s="15"/>
    </row>
    <row r="7" spans="1:13" x14ac:dyDescent="0.25">
      <c r="A7" t="s">
        <v>60</v>
      </c>
      <c r="M7" s="4" t="s">
        <v>59</v>
      </c>
    </row>
    <row r="8" spans="1:13" ht="29.25" customHeight="1" x14ac:dyDescent="0.25">
      <c r="A8" s="1" t="s">
        <v>2</v>
      </c>
      <c r="B8" s="1" t="s">
        <v>0</v>
      </c>
      <c r="C8" s="1" t="s">
        <v>55</v>
      </c>
      <c r="D8" s="1" t="s">
        <v>1</v>
      </c>
      <c r="E8" s="1" t="s">
        <v>38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" t="s">
        <v>16</v>
      </c>
    </row>
    <row r="9" spans="1:13" x14ac:dyDescent="0.25">
      <c r="A9" s="2">
        <v>1</v>
      </c>
      <c r="B9" s="9" t="s">
        <v>61</v>
      </c>
      <c r="C9" s="2" t="s">
        <v>56</v>
      </c>
      <c r="D9" s="17">
        <v>57</v>
      </c>
      <c r="E9" s="17">
        <v>1986</v>
      </c>
      <c r="F9" s="10">
        <v>0.47916666666666669</v>
      </c>
      <c r="G9" s="10">
        <v>0.69027777777777777</v>
      </c>
      <c r="H9" s="10">
        <f>G9-F9</f>
        <v>0.21111111111111108</v>
      </c>
      <c r="I9" s="2">
        <v>45</v>
      </c>
      <c r="J9" s="2">
        <v>4</v>
      </c>
      <c r="K9" s="2">
        <f>I9-J9</f>
        <v>41</v>
      </c>
      <c r="L9" s="2">
        <v>1</v>
      </c>
      <c r="M9" s="2">
        <v>30</v>
      </c>
    </row>
    <row r="10" spans="1:13" x14ac:dyDescent="0.25">
      <c r="A10" s="2">
        <v>2</v>
      </c>
      <c r="B10" s="9" t="s">
        <v>35</v>
      </c>
      <c r="C10" s="2" t="s">
        <v>56</v>
      </c>
      <c r="D10" s="17">
        <v>52</v>
      </c>
      <c r="E10" s="17">
        <v>1984</v>
      </c>
      <c r="F10" s="10">
        <v>0.4680555555555555</v>
      </c>
      <c r="G10" s="10">
        <v>0.68680555555555556</v>
      </c>
      <c r="H10" s="10">
        <f>G10-F10</f>
        <v>0.21875000000000006</v>
      </c>
      <c r="I10" s="2">
        <v>52</v>
      </c>
      <c r="J10" s="2">
        <v>15</v>
      </c>
      <c r="K10" s="2">
        <f>I10-J10</f>
        <v>37</v>
      </c>
      <c r="L10" s="2">
        <v>2</v>
      </c>
      <c r="M10" s="2">
        <v>25</v>
      </c>
    </row>
    <row r="11" spans="1:13" ht="15.75" x14ac:dyDescent="0.3">
      <c r="A11" s="2">
        <v>3</v>
      </c>
      <c r="B11" s="9" t="s">
        <v>26</v>
      </c>
      <c r="C11" s="2" t="s">
        <v>56</v>
      </c>
      <c r="D11" s="18">
        <v>54</v>
      </c>
      <c r="E11" s="17">
        <f>2013-26</f>
        <v>1987</v>
      </c>
      <c r="F11" s="10">
        <v>0.47361111111111115</v>
      </c>
      <c r="G11" s="10">
        <v>0.68125000000000002</v>
      </c>
      <c r="H11" s="10">
        <f>G11-F11</f>
        <v>0.20763888888888887</v>
      </c>
      <c r="I11" s="2">
        <v>32</v>
      </c>
      <c r="J11" s="2">
        <v>0</v>
      </c>
      <c r="K11" s="2">
        <f>I11-J11</f>
        <v>32</v>
      </c>
      <c r="L11" s="2">
        <v>3</v>
      </c>
      <c r="M11" s="2">
        <v>20</v>
      </c>
    </row>
    <row r="12" spans="1:13" x14ac:dyDescent="0.25">
      <c r="A12" s="2">
        <v>4</v>
      </c>
      <c r="B12" s="9" t="s">
        <v>68</v>
      </c>
      <c r="C12" s="2" t="s">
        <v>56</v>
      </c>
      <c r="D12" s="17">
        <v>58</v>
      </c>
      <c r="E12" s="17">
        <v>1980</v>
      </c>
      <c r="F12" s="10">
        <v>0.48194444444444445</v>
      </c>
      <c r="G12" s="10">
        <v>0.60347222222222219</v>
      </c>
      <c r="H12" s="10">
        <f>G12-F12</f>
        <v>0.12152777777777773</v>
      </c>
      <c r="I12" s="2">
        <v>26</v>
      </c>
      <c r="J12" s="2">
        <v>0</v>
      </c>
      <c r="K12" s="2">
        <f>I12-J12</f>
        <v>26</v>
      </c>
      <c r="L12" s="2">
        <v>4</v>
      </c>
      <c r="M12" s="2">
        <v>18</v>
      </c>
    </row>
    <row r="13" spans="1:13" x14ac:dyDescent="0.25">
      <c r="A13" s="2">
        <v>5</v>
      </c>
      <c r="B13" s="9" t="s">
        <v>43</v>
      </c>
      <c r="C13" s="2" t="s">
        <v>56</v>
      </c>
      <c r="D13" s="17">
        <v>53</v>
      </c>
      <c r="E13" s="17">
        <f>2013-24</f>
        <v>1989</v>
      </c>
      <c r="F13" s="10">
        <v>0.47083333333333338</v>
      </c>
      <c r="G13" s="10">
        <v>0.68194444444444446</v>
      </c>
      <c r="H13" s="10">
        <f>G13-F13</f>
        <v>0.21111111111111108</v>
      </c>
      <c r="I13" s="2">
        <v>29</v>
      </c>
      <c r="J13" s="2">
        <v>4</v>
      </c>
      <c r="K13" s="2">
        <f>I13-J13</f>
        <v>25</v>
      </c>
      <c r="L13" s="2">
        <v>5</v>
      </c>
      <c r="M13" s="2">
        <v>15</v>
      </c>
    </row>
    <row r="15" spans="1:13" x14ac:dyDescent="0.25">
      <c r="B15" s="6" t="s">
        <v>22</v>
      </c>
      <c r="F15" t="s">
        <v>58</v>
      </c>
    </row>
    <row r="16" spans="1:13" x14ac:dyDescent="0.25">
      <c r="C16" t="s">
        <v>23</v>
      </c>
    </row>
    <row r="17" spans="2:6" x14ac:dyDescent="0.25">
      <c r="B17" s="6" t="s">
        <v>24</v>
      </c>
      <c r="F17" t="s">
        <v>57</v>
      </c>
    </row>
  </sheetData>
  <sortState ref="B9:K13">
    <sortCondition descending="1" ref="K9:K13"/>
    <sortCondition ref="H9:H13"/>
  </sortState>
  <mergeCells count="4">
    <mergeCell ref="A2:M2"/>
    <mergeCell ref="A3:M3"/>
    <mergeCell ref="A4:M4"/>
    <mergeCell ref="A5:M5"/>
  </mergeCells>
  <pageMargins left="0.7" right="0.7" top="0.75" bottom="0.75" header="0.3" footer="0.3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4"/>
  <sheetViews>
    <sheetView tabSelected="1" workbookViewId="0">
      <selection activeCell="G29" sqref="G29"/>
    </sheetView>
  </sheetViews>
  <sheetFormatPr defaultRowHeight="15" x14ac:dyDescent="0.25"/>
  <cols>
    <col min="1" max="1" width="4.5703125" customWidth="1"/>
    <col min="2" max="2" width="27.28515625" customWidth="1"/>
    <col min="3" max="3" width="10.28515625" customWidth="1"/>
    <col min="4" max="4" width="10.42578125" customWidth="1"/>
    <col min="5" max="5" width="8.140625" customWidth="1"/>
    <col min="7" max="7" width="9.140625" customWidth="1"/>
    <col min="8" max="8" width="10.28515625" customWidth="1"/>
    <col min="9" max="9" width="7" customWidth="1"/>
    <col min="10" max="10" width="6.7109375" customWidth="1"/>
    <col min="11" max="12" width="6.5703125" customWidth="1"/>
    <col min="13" max="13" width="13.28515625" customWidth="1"/>
  </cols>
  <sheetData>
    <row r="2" spans="1:13" ht="18.75" x14ac:dyDescent="0.3">
      <c r="A2" s="23" t="s">
        <v>63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x14ac:dyDescent="0.25">
      <c r="A3" s="24" t="s">
        <v>17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t="17.25" customHeight="1" x14ac:dyDescent="0.25">
      <c r="A4" s="25" t="s">
        <v>74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 x14ac:dyDescent="0.25">
      <c r="A5" s="24" t="s">
        <v>19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 x14ac:dyDescent="0.25">
      <c r="B6" t="s">
        <v>20</v>
      </c>
      <c r="D6" s="5" t="s">
        <v>27</v>
      </c>
    </row>
    <row r="7" spans="1:13" x14ac:dyDescent="0.25">
      <c r="A7" t="s">
        <v>60</v>
      </c>
      <c r="M7" s="4" t="s">
        <v>59</v>
      </c>
    </row>
    <row r="8" spans="1:13" ht="29.25" customHeight="1" x14ac:dyDescent="0.25">
      <c r="A8" s="1" t="s">
        <v>2</v>
      </c>
      <c r="B8" s="1" t="s">
        <v>0</v>
      </c>
      <c r="C8" s="1" t="s">
        <v>55</v>
      </c>
      <c r="D8" s="1" t="s">
        <v>1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" t="s">
        <v>16</v>
      </c>
    </row>
    <row r="9" spans="1:13" x14ac:dyDescent="0.25">
      <c r="A9" s="2">
        <v>1</v>
      </c>
      <c r="B9" s="9" t="s">
        <v>31</v>
      </c>
      <c r="C9" s="2" t="s">
        <v>56</v>
      </c>
      <c r="D9" s="2">
        <v>62</v>
      </c>
      <c r="E9" s="2">
        <f>2013-47</f>
        <v>1966</v>
      </c>
      <c r="F9" s="10">
        <v>0.4694444444444445</v>
      </c>
      <c r="G9" s="10">
        <v>0.67638888888888893</v>
      </c>
      <c r="H9" s="10">
        <f t="shared" ref="H9:H16" si="0">G9-F9</f>
        <v>0.20694444444444443</v>
      </c>
      <c r="I9" s="2">
        <v>34</v>
      </c>
      <c r="J9" s="2">
        <v>0</v>
      </c>
      <c r="K9" s="2">
        <f t="shared" ref="K9:K15" si="1">I9-J9</f>
        <v>34</v>
      </c>
      <c r="L9" s="2">
        <v>1</v>
      </c>
      <c r="M9" s="2">
        <v>30</v>
      </c>
    </row>
    <row r="10" spans="1:13" x14ac:dyDescent="0.25">
      <c r="A10" s="2">
        <v>2</v>
      </c>
      <c r="B10" s="8" t="s">
        <v>44</v>
      </c>
      <c r="C10" s="2" t="s">
        <v>56</v>
      </c>
      <c r="D10" s="2">
        <v>25</v>
      </c>
      <c r="E10" s="2">
        <v>1987</v>
      </c>
      <c r="F10" s="10">
        <v>0.4777777777777778</v>
      </c>
      <c r="G10" s="10">
        <v>0.6777777777777777</v>
      </c>
      <c r="H10" s="10">
        <f t="shared" si="0"/>
        <v>0.1999999999999999</v>
      </c>
      <c r="I10" s="2">
        <v>13</v>
      </c>
      <c r="J10" s="2">
        <v>0</v>
      </c>
      <c r="K10" s="2">
        <f t="shared" si="1"/>
        <v>13</v>
      </c>
      <c r="L10" s="2">
        <v>2</v>
      </c>
      <c r="M10" s="2">
        <f>25*0.8</f>
        <v>20</v>
      </c>
    </row>
    <row r="11" spans="1:13" x14ac:dyDescent="0.25">
      <c r="A11" s="2">
        <v>3</v>
      </c>
      <c r="B11" s="21" t="s">
        <v>65</v>
      </c>
      <c r="C11" s="2" t="s">
        <v>56</v>
      </c>
      <c r="D11" s="2">
        <v>6</v>
      </c>
      <c r="E11" s="2">
        <v>1987</v>
      </c>
      <c r="F11" s="10">
        <v>0.4777777777777778</v>
      </c>
      <c r="G11" s="10">
        <v>0.6777777777777777</v>
      </c>
      <c r="H11" s="10">
        <f t="shared" si="0"/>
        <v>0.1999999999999999</v>
      </c>
      <c r="I11" s="2">
        <v>13</v>
      </c>
      <c r="J11" s="2">
        <v>0</v>
      </c>
      <c r="K11" s="2">
        <f t="shared" si="1"/>
        <v>13</v>
      </c>
      <c r="L11" s="2">
        <v>2</v>
      </c>
      <c r="M11" s="2">
        <f>25*0.8</f>
        <v>20</v>
      </c>
    </row>
    <row r="12" spans="1:13" x14ac:dyDescent="0.25">
      <c r="A12" s="2">
        <v>4</v>
      </c>
      <c r="B12" s="30" t="s">
        <v>66</v>
      </c>
      <c r="C12" s="2" t="s">
        <v>56</v>
      </c>
      <c r="D12" s="2">
        <v>67</v>
      </c>
      <c r="E12" s="2">
        <v>1993</v>
      </c>
      <c r="F12" s="10">
        <v>0.48055555555555557</v>
      </c>
      <c r="G12" s="10">
        <v>0.67499999999999993</v>
      </c>
      <c r="H12" s="10">
        <f t="shared" si="0"/>
        <v>0.19444444444444436</v>
      </c>
      <c r="I12" s="2">
        <v>10</v>
      </c>
      <c r="J12" s="2">
        <v>0</v>
      </c>
      <c r="K12" s="2">
        <f t="shared" si="1"/>
        <v>10</v>
      </c>
      <c r="L12" s="2">
        <v>3</v>
      </c>
      <c r="M12" s="2">
        <f>20*0.8</f>
        <v>16</v>
      </c>
    </row>
    <row r="13" spans="1:13" x14ac:dyDescent="0.25">
      <c r="A13" s="2">
        <v>5</v>
      </c>
      <c r="B13" s="30" t="s">
        <v>67</v>
      </c>
      <c r="C13" s="2" t="s">
        <v>56</v>
      </c>
      <c r="D13" s="2">
        <v>68</v>
      </c>
      <c r="E13" s="2">
        <v>1993</v>
      </c>
      <c r="F13" s="10">
        <v>0.48055555555555557</v>
      </c>
      <c r="G13" s="10">
        <v>0.67499999999999993</v>
      </c>
      <c r="H13" s="10">
        <f t="shared" si="0"/>
        <v>0.19444444444444436</v>
      </c>
      <c r="I13" s="2">
        <v>10</v>
      </c>
      <c r="J13" s="2">
        <v>0</v>
      </c>
      <c r="K13" s="2">
        <f t="shared" si="1"/>
        <v>10</v>
      </c>
      <c r="L13" s="2">
        <v>3</v>
      </c>
      <c r="M13" s="2">
        <f>20*0.8</f>
        <v>16</v>
      </c>
    </row>
    <row r="14" spans="1:13" x14ac:dyDescent="0.25">
      <c r="A14" s="2">
        <v>6</v>
      </c>
      <c r="B14" s="9" t="s">
        <v>32</v>
      </c>
      <c r="C14" s="2" t="s">
        <v>42</v>
      </c>
      <c r="D14" s="2">
        <v>63</v>
      </c>
      <c r="E14" s="2">
        <f>2013-23</f>
        <v>1990</v>
      </c>
      <c r="F14" s="10">
        <v>0.47222222222222227</v>
      </c>
      <c r="G14" s="10">
        <v>0.6958333333333333</v>
      </c>
      <c r="H14" s="10">
        <f t="shared" si="0"/>
        <v>0.22361111111111104</v>
      </c>
      <c r="I14" s="2">
        <v>32</v>
      </c>
      <c r="J14" s="2">
        <v>22</v>
      </c>
      <c r="K14" s="2">
        <f t="shared" si="1"/>
        <v>10</v>
      </c>
      <c r="L14" s="2">
        <v>4</v>
      </c>
      <c r="M14" s="2">
        <v>18</v>
      </c>
    </row>
    <row r="15" spans="1:13" x14ac:dyDescent="0.25">
      <c r="A15" s="2">
        <v>7</v>
      </c>
      <c r="B15" s="9" t="s">
        <v>49</v>
      </c>
      <c r="C15" s="2" t="s">
        <v>56</v>
      </c>
      <c r="D15" s="2">
        <v>61</v>
      </c>
      <c r="E15" s="2">
        <f>2013-21</f>
        <v>1992</v>
      </c>
      <c r="F15" s="10">
        <v>0.46666666666666662</v>
      </c>
      <c r="G15" s="10">
        <v>0.6875</v>
      </c>
      <c r="H15" s="10">
        <f t="shared" si="0"/>
        <v>0.22083333333333338</v>
      </c>
      <c r="I15" s="2">
        <v>21</v>
      </c>
      <c r="J15" s="2">
        <v>18</v>
      </c>
      <c r="K15" s="2">
        <f t="shared" si="1"/>
        <v>3</v>
      </c>
      <c r="L15" s="2">
        <v>5</v>
      </c>
      <c r="M15" s="2">
        <v>15</v>
      </c>
    </row>
    <row r="16" spans="1:13" x14ac:dyDescent="0.25">
      <c r="A16" s="2">
        <v>8</v>
      </c>
      <c r="B16" s="8" t="s">
        <v>51</v>
      </c>
      <c r="C16" s="2" t="s">
        <v>56</v>
      </c>
      <c r="D16" s="2">
        <v>64</v>
      </c>
      <c r="E16" s="2">
        <f>2013-26</f>
        <v>1987</v>
      </c>
      <c r="F16" s="10">
        <v>0.47500000000000003</v>
      </c>
      <c r="G16" s="10">
        <v>0.73263888888888884</v>
      </c>
      <c r="H16" s="10">
        <f t="shared" si="0"/>
        <v>0.25763888888888881</v>
      </c>
      <c r="I16" s="2"/>
      <c r="J16" s="2"/>
      <c r="K16" s="2"/>
      <c r="L16" s="2" t="s">
        <v>69</v>
      </c>
      <c r="M16" s="2"/>
    </row>
    <row r="17" spans="1:13" x14ac:dyDescent="0.25">
      <c r="A17" s="2">
        <v>9</v>
      </c>
      <c r="B17" s="8" t="s">
        <v>52</v>
      </c>
      <c r="C17" s="2" t="s">
        <v>56</v>
      </c>
      <c r="D17" s="2">
        <v>65</v>
      </c>
      <c r="E17" s="2">
        <f>2013-25</f>
        <v>1988</v>
      </c>
      <c r="F17" s="10">
        <v>0.47500000000000003</v>
      </c>
      <c r="G17" s="10">
        <v>0.73263888888888884</v>
      </c>
      <c r="H17" s="10">
        <f t="shared" ref="H17" si="2">G17-F17</f>
        <v>0.25763888888888881</v>
      </c>
      <c r="I17" s="2"/>
      <c r="J17" s="2"/>
      <c r="K17" s="2"/>
      <c r="L17" s="2" t="s">
        <v>69</v>
      </c>
      <c r="M17" s="2"/>
    </row>
    <row r="19" spans="1:13" x14ac:dyDescent="0.25">
      <c r="B19" s="6" t="s">
        <v>22</v>
      </c>
      <c r="E19" t="s">
        <v>58</v>
      </c>
    </row>
    <row r="20" spans="1:13" x14ac:dyDescent="0.25">
      <c r="C20" t="s">
        <v>23</v>
      </c>
    </row>
    <row r="21" spans="1:13" x14ac:dyDescent="0.25">
      <c r="B21" s="6" t="s">
        <v>24</v>
      </c>
      <c r="E21" t="s">
        <v>57</v>
      </c>
    </row>
    <row r="23" spans="1:13" x14ac:dyDescent="0.25">
      <c r="B23" t="s">
        <v>71</v>
      </c>
    </row>
    <row r="24" spans="1:13" x14ac:dyDescent="0.25">
      <c r="B24" s="16"/>
      <c r="C24" t="s">
        <v>70</v>
      </c>
    </row>
  </sheetData>
  <sortState ref="B9:M17">
    <sortCondition descending="1" ref="K9:K17"/>
    <sortCondition ref="H9:H17"/>
  </sortState>
  <mergeCells count="4">
    <mergeCell ref="A2:M2"/>
    <mergeCell ref="A3:M3"/>
    <mergeCell ref="A4:M4"/>
    <mergeCell ref="A5:M5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мужчины</vt:lpstr>
      <vt:lpstr>женщины</vt:lpstr>
      <vt:lpstr>пеший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ADS024</dc:creator>
  <cp:lastModifiedBy>ADS</cp:lastModifiedBy>
  <cp:lastPrinted>2013-08-19T04:54:58Z</cp:lastPrinted>
  <dcterms:created xsi:type="dcterms:W3CDTF">2013-04-28T12:18:53Z</dcterms:created>
  <dcterms:modified xsi:type="dcterms:W3CDTF">2013-08-19T05:08:50Z</dcterms:modified>
</cp:coreProperties>
</file>