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N133" i="1" l="1"/>
  <c r="N134" i="1"/>
  <c r="N135" i="1"/>
  <c r="N136" i="1"/>
  <c r="N137" i="1"/>
  <c r="N138" i="1"/>
  <c r="N139" i="1"/>
  <c r="N140" i="1"/>
  <c r="N141" i="1"/>
  <c r="N132" i="1"/>
  <c r="K130" i="1"/>
  <c r="K129" i="1"/>
  <c r="M133" i="1"/>
  <c r="M134" i="1"/>
  <c r="M135" i="1"/>
  <c r="M136" i="1"/>
  <c r="M137" i="1"/>
  <c r="M138" i="1"/>
  <c r="M139" i="1"/>
  <c r="M140" i="1"/>
  <c r="M141" i="1"/>
  <c r="M132" i="1"/>
  <c r="L136" i="1"/>
  <c r="L137" i="1"/>
  <c r="L140" i="1"/>
  <c r="L141" i="1"/>
  <c r="K125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58" i="1"/>
  <c r="K56" i="1"/>
  <c r="K55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58" i="1"/>
  <c r="L62" i="1"/>
  <c r="L64" i="1"/>
  <c r="L67" i="1"/>
  <c r="L69" i="1"/>
  <c r="L76" i="1"/>
  <c r="L77" i="1"/>
  <c r="L78" i="1"/>
  <c r="L91" i="1"/>
  <c r="L92" i="1"/>
  <c r="L95" i="1"/>
  <c r="L96" i="1"/>
  <c r="L100" i="1"/>
  <c r="L101" i="1"/>
  <c r="L103" i="1"/>
  <c r="L107" i="1"/>
  <c r="L108" i="1"/>
  <c r="L109" i="1"/>
  <c r="L110" i="1"/>
  <c r="L111" i="1"/>
  <c r="L112" i="1"/>
  <c r="L113" i="1"/>
  <c r="L114" i="1"/>
  <c r="L115" i="1"/>
  <c r="K51" i="1"/>
  <c r="H130" i="1" l="1"/>
  <c r="H129" i="1"/>
  <c r="J133" i="1"/>
  <c r="J134" i="1"/>
  <c r="J135" i="1"/>
  <c r="J136" i="1"/>
  <c r="J137" i="1"/>
  <c r="J138" i="1"/>
  <c r="J139" i="1"/>
  <c r="J132" i="1"/>
  <c r="I133" i="1"/>
  <c r="I139" i="1"/>
  <c r="H125" i="1"/>
  <c r="G133" i="1"/>
  <c r="G134" i="1"/>
  <c r="G135" i="1"/>
  <c r="G136" i="1"/>
  <c r="G137" i="1"/>
  <c r="F138" i="1"/>
  <c r="G138" i="1" s="1"/>
  <c r="F139" i="1"/>
  <c r="G139" i="1" s="1"/>
  <c r="F132" i="1"/>
  <c r="E129" i="1" s="1"/>
  <c r="E130" i="1" s="1"/>
  <c r="E125" i="1"/>
  <c r="B130" i="1"/>
  <c r="B129" i="1"/>
  <c r="D133" i="1"/>
  <c r="D134" i="1"/>
  <c r="D135" i="1"/>
  <c r="D136" i="1"/>
  <c r="D137" i="1"/>
  <c r="D132" i="1"/>
  <c r="C133" i="1"/>
  <c r="C134" i="1"/>
  <c r="C135" i="1"/>
  <c r="C136" i="1"/>
  <c r="C137" i="1"/>
  <c r="C132" i="1"/>
  <c r="H51" i="1"/>
  <c r="E51" i="1"/>
  <c r="J95" i="1"/>
  <c r="J96" i="1"/>
  <c r="J97" i="1"/>
  <c r="J98" i="1"/>
  <c r="J99" i="1"/>
  <c r="J100" i="1"/>
  <c r="J101" i="1"/>
  <c r="J102" i="1"/>
  <c r="J103" i="1"/>
  <c r="J104" i="1"/>
  <c r="J105" i="1"/>
  <c r="J106" i="1"/>
  <c r="H55" i="1"/>
  <c r="E55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B55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83" i="1"/>
  <c r="D83" i="1" s="1"/>
  <c r="G132" i="1" l="1"/>
  <c r="J81" i="1"/>
  <c r="J82" i="1"/>
  <c r="G81" i="1"/>
  <c r="G82" i="1"/>
  <c r="G89" i="1"/>
  <c r="J89" i="1" s="1"/>
  <c r="G90" i="1"/>
  <c r="J90" i="1" s="1"/>
  <c r="D81" i="1"/>
  <c r="D82" i="1"/>
  <c r="C59" i="1"/>
  <c r="D59" i="1" s="1"/>
  <c r="C60" i="1"/>
  <c r="C61" i="1"/>
  <c r="D61" i="1" s="1"/>
  <c r="G61" i="1" s="1"/>
  <c r="J61" i="1" s="1"/>
  <c r="C62" i="1"/>
  <c r="D62" i="1" s="1"/>
  <c r="G62" i="1" s="1"/>
  <c r="J62" i="1" s="1"/>
  <c r="C63" i="1"/>
  <c r="D63" i="1" s="1"/>
  <c r="G63" i="1" s="1"/>
  <c r="J63" i="1" s="1"/>
  <c r="C64" i="1"/>
  <c r="D64" i="1" s="1"/>
  <c r="C65" i="1"/>
  <c r="D65" i="1" s="1"/>
  <c r="G65" i="1" s="1"/>
  <c r="J65" i="1" s="1"/>
  <c r="C66" i="1"/>
  <c r="D66" i="1" s="1"/>
  <c r="G66" i="1" s="1"/>
  <c r="J66" i="1" s="1"/>
  <c r="C67" i="1"/>
  <c r="D67" i="1" s="1"/>
  <c r="C68" i="1"/>
  <c r="D68" i="1" s="1"/>
  <c r="G68" i="1" s="1"/>
  <c r="J68" i="1" s="1"/>
  <c r="C69" i="1"/>
  <c r="D69" i="1" s="1"/>
  <c r="G69" i="1" s="1"/>
  <c r="J69" i="1" s="1"/>
  <c r="C70" i="1"/>
  <c r="D70" i="1" s="1"/>
  <c r="G70" i="1" s="1"/>
  <c r="J70" i="1" s="1"/>
  <c r="C71" i="1"/>
  <c r="D71" i="1" s="1"/>
  <c r="G71" i="1" s="1"/>
  <c r="J71" i="1" s="1"/>
  <c r="C72" i="1"/>
  <c r="D72" i="1" s="1"/>
  <c r="G72" i="1" s="1"/>
  <c r="J72" i="1" s="1"/>
  <c r="C73" i="1"/>
  <c r="D73" i="1" s="1"/>
  <c r="G73" i="1" s="1"/>
  <c r="J73" i="1" s="1"/>
  <c r="C74" i="1"/>
  <c r="D74" i="1" s="1"/>
  <c r="G74" i="1" s="1"/>
  <c r="J74" i="1" s="1"/>
  <c r="C75" i="1"/>
  <c r="D75" i="1" s="1"/>
  <c r="C76" i="1"/>
  <c r="D76" i="1" s="1"/>
  <c r="G76" i="1" s="1"/>
  <c r="J76" i="1" s="1"/>
  <c r="C77" i="1"/>
  <c r="D77" i="1" s="1"/>
  <c r="G77" i="1" s="1"/>
  <c r="J77" i="1" s="1"/>
  <c r="C78" i="1"/>
  <c r="D78" i="1" s="1"/>
  <c r="C79" i="1"/>
  <c r="D79" i="1" s="1"/>
  <c r="G79" i="1" s="1"/>
  <c r="J79" i="1" s="1"/>
  <c r="C80" i="1"/>
  <c r="D80" i="1" s="1"/>
  <c r="G80" i="1" s="1"/>
  <c r="J80" i="1" s="1"/>
  <c r="C81" i="1"/>
  <c r="C82" i="1"/>
  <c r="C58" i="1"/>
  <c r="D58" i="1" s="1"/>
  <c r="G32" i="1"/>
  <c r="J32" i="1" s="1"/>
  <c r="M32" i="1" s="1"/>
  <c r="N32" i="1" s="1"/>
  <c r="C25" i="1"/>
  <c r="D25" i="1" s="1"/>
  <c r="G25" i="1" s="1"/>
  <c r="J25" i="1" s="1"/>
  <c r="M25" i="1" s="1"/>
  <c r="N25" i="1" s="1"/>
  <c r="C26" i="1"/>
  <c r="D26" i="1" s="1"/>
  <c r="G26" i="1" s="1"/>
  <c r="J26" i="1" s="1"/>
  <c r="M26" i="1" s="1"/>
  <c r="N26" i="1" s="1"/>
  <c r="C27" i="1"/>
  <c r="D27" i="1" s="1"/>
  <c r="G27" i="1" s="1"/>
  <c r="J27" i="1" s="1"/>
  <c r="M27" i="1" s="1"/>
  <c r="N27" i="1" s="1"/>
  <c r="C28" i="1"/>
  <c r="D28" i="1" s="1"/>
  <c r="D14" i="1"/>
  <c r="D22" i="1"/>
  <c r="G22" i="1" s="1"/>
  <c r="J22" i="1" s="1"/>
  <c r="M22" i="1" s="1"/>
  <c r="N22" i="1" s="1"/>
  <c r="C10" i="1"/>
  <c r="D10" i="1" s="1"/>
  <c r="C11" i="1"/>
  <c r="D11" i="1" s="1"/>
  <c r="C12" i="1"/>
  <c r="D12" i="1" s="1"/>
  <c r="G12" i="1" s="1"/>
  <c r="J12" i="1" s="1"/>
  <c r="M12" i="1" s="1"/>
  <c r="N12" i="1" s="1"/>
  <c r="C13" i="1"/>
  <c r="D13" i="1" s="1"/>
  <c r="G13" i="1" s="1"/>
  <c r="J13" i="1" s="1"/>
  <c r="M13" i="1" s="1"/>
  <c r="N13" i="1" s="1"/>
  <c r="C14" i="1"/>
  <c r="C15" i="1"/>
  <c r="C16" i="1"/>
  <c r="D16" i="1" s="1"/>
  <c r="C17" i="1"/>
  <c r="D17" i="1" s="1"/>
  <c r="G17" i="1" s="1"/>
  <c r="J17" i="1" s="1"/>
  <c r="M17" i="1" s="1"/>
  <c r="N17" i="1" s="1"/>
  <c r="C18" i="1"/>
  <c r="D18" i="1" s="1"/>
  <c r="G18" i="1" s="1"/>
  <c r="C19" i="1"/>
  <c r="D19" i="1" s="1"/>
  <c r="C20" i="1"/>
  <c r="D20" i="1" s="1"/>
  <c r="G20" i="1" s="1"/>
  <c r="J20" i="1" s="1"/>
  <c r="C21" i="1"/>
  <c r="D21" i="1" s="1"/>
  <c r="G21" i="1" s="1"/>
  <c r="J21" i="1" s="1"/>
  <c r="M21" i="1" s="1"/>
  <c r="N21" i="1" s="1"/>
  <c r="C22" i="1"/>
  <c r="C23" i="1"/>
  <c r="D23" i="1" s="1"/>
  <c r="G23" i="1" s="1"/>
  <c r="J23" i="1" s="1"/>
  <c r="M23" i="1" s="1"/>
  <c r="N23" i="1" s="1"/>
  <c r="C24" i="1"/>
  <c r="D24" i="1" s="1"/>
  <c r="G24" i="1" s="1"/>
  <c r="J24" i="1" s="1"/>
  <c r="M24" i="1" s="1"/>
  <c r="N24" i="1" s="1"/>
  <c r="C9" i="1"/>
  <c r="B6" i="1" s="1"/>
  <c r="B7" i="1" s="1"/>
  <c r="D9" i="1" l="1"/>
  <c r="E2" i="1" s="1"/>
  <c r="F10" i="1" s="1"/>
  <c r="G10" i="1" s="1"/>
  <c r="D15" i="1"/>
  <c r="B56" i="1"/>
  <c r="D60" i="1"/>
  <c r="G60" i="1" s="1"/>
  <c r="J60" i="1" s="1"/>
  <c r="F16" i="1" l="1"/>
  <c r="G16" i="1" s="1"/>
  <c r="J16" i="1" s="1"/>
  <c r="M16" i="1" s="1"/>
  <c r="N16" i="1" s="1"/>
  <c r="F28" i="1"/>
  <c r="G28" i="1" s="1"/>
  <c r="J28" i="1" s="1"/>
  <c r="M28" i="1" s="1"/>
  <c r="N28" i="1" s="1"/>
  <c r="F11" i="1"/>
  <c r="G11" i="1" s="1"/>
  <c r="J11" i="1" s="1"/>
  <c r="M11" i="1" s="1"/>
  <c r="N11" i="1" s="1"/>
  <c r="F31" i="1"/>
  <c r="G31" i="1" s="1"/>
  <c r="J31" i="1" s="1"/>
  <c r="M31" i="1" s="1"/>
  <c r="N31" i="1" s="1"/>
  <c r="F9" i="1"/>
  <c r="G9" i="1" s="1"/>
  <c r="J9" i="1" s="1"/>
  <c r="F15" i="1"/>
  <c r="F14" i="1"/>
  <c r="G14" i="1" s="1"/>
  <c r="J14" i="1" s="1"/>
  <c r="F30" i="1"/>
  <c r="G30" i="1" s="1"/>
  <c r="J30" i="1" s="1"/>
  <c r="F29" i="1"/>
  <c r="G29" i="1" s="1"/>
  <c r="J29" i="1" s="1"/>
  <c r="M29" i="1" s="1"/>
  <c r="N29" i="1" s="1"/>
  <c r="F19" i="1"/>
  <c r="G19" i="1" s="1"/>
  <c r="J19" i="1" s="1"/>
  <c r="M19" i="1" s="1"/>
  <c r="N19" i="1" s="1"/>
  <c r="F75" i="1"/>
  <c r="G75" i="1" s="1"/>
  <c r="J75" i="1" s="1"/>
  <c r="F85" i="1"/>
  <c r="G85" i="1" s="1"/>
  <c r="J85" i="1" s="1"/>
  <c r="F58" i="1"/>
  <c r="F59" i="1"/>
  <c r="G59" i="1" s="1"/>
  <c r="J59" i="1" s="1"/>
  <c r="F78" i="1"/>
  <c r="G78" i="1" s="1"/>
  <c r="F86" i="1"/>
  <c r="G86" i="1" s="1"/>
  <c r="F67" i="1"/>
  <c r="G67" i="1" s="1"/>
  <c r="J67" i="1" s="1"/>
  <c r="F88" i="1"/>
  <c r="G88" i="1" s="1"/>
  <c r="J88" i="1" s="1"/>
  <c r="F64" i="1"/>
  <c r="G64" i="1" s="1"/>
  <c r="J64" i="1" s="1"/>
  <c r="F83" i="1"/>
  <c r="G83" i="1" s="1"/>
  <c r="J83" i="1" s="1"/>
  <c r="F87" i="1"/>
  <c r="G87" i="1" s="1"/>
  <c r="J87" i="1" s="1"/>
  <c r="F84" i="1"/>
  <c r="G84" i="1" s="1"/>
  <c r="J84" i="1" s="1"/>
  <c r="E6" i="1" l="1"/>
  <c r="E7" i="1" s="1"/>
  <c r="H2" i="1" s="1"/>
  <c r="I37" i="1" s="1"/>
  <c r="J37" i="1" s="1"/>
  <c r="M37" i="1" s="1"/>
  <c r="N37" i="1" s="1"/>
  <c r="G15" i="1"/>
  <c r="E56" i="1"/>
  <c r="G58" i="1"/>
  <c r="J58" i="1" s="1"/>
  <c r="I38" i="1" l="1"/>
  <c r="J38" i="1" s="1"/>
  <c r="I36" i="1"/>
  <c r="J36" i="1" s="1"/>
  <c r="M36" i="1" s="1"/>
  <c r="N36" i="1" s="1"/>
  <c r="I33" i="1"/>
  <c r="J33" i="1" s="1"/>
  <c r="M33" i="1" s="1"/>
  <c r="N33" i="1" s="1"/>
  <c r="I35" i="1"/>
  <c r="J35" i="1" s="1"/>
  <c r="I34" i="1"/>
  <c r="J34" i="1" s="1"/>
  <c r="I15" i="1"/>
  <c r="I10" i="1"/>
  <c r="I18" i="1"/>
  <c r="J18" i="1" s="1"/>
  <c r="I86" i="1"/>
  <c r="J86" i="1" s="1"/>
  <c r="I94" i="1"/>
  <c r="J94" i="1" s="1"/>
  <c r="I91" i="1"/>
  <c r="J91" i="1" s="1"/>
  <c r="I78" i="1"/>
  <c r="I92" i="1"/>
  <c r="J92" i="1" s="1"/>
  <c r="I93" i="1"/>
  <c r="J93" i="1" s="1"/>
  <c r="J10" i="1"/>
  <c r="H6" i="1"/>
  <c r="H7" i="1" s="1"/>
  <c r="K2" i="1" l="1"/>
  <c r="J15" i="1"/>
  <c r="N15" i="1"/>
  <c r="H56" i="1"/>
  <c r="J78" i="1"/>
  <c r="L15" i="1" l="1"/>
  <c r="L34" i="1"/>
  <c r="M34" i="1" s="1"/>
  <c r="N34" i="1" s="1"/>
  <c r="L40" i="1"/>
  <c r="M40" i="1" s="1"/>
  <c r="N40" i="1" s="1"/>
  <c r="L10" i="1"/>
  <c r="L9" i="1"/>
  <c r="L39" i="1"/>
  <c r="M39" i="1" s="1"/>
  <c r="N39" i="1" s="1"/>
  <c r="L18" i="1"/>
  <c r="M18" i="1" s="1"/>
  <c r="N18" i="1" s="1"/>
  <c r="L35" i="1"/>
  <c r="M35" i="1" s="1"/>
  <c r="N35" i="1" s="1"/>
  <c r="L41" i="1"/>
  <c r="M41" i="1" s="1"/>
  <c r="N41" i="1" s="1"/>
  <c r="L20" i="1"/>
  <c r="M20" i="1" s="1"/>
  <c r="N20" i="1" s="1"/>
  <c r="L38" i="1"/>
  <c r="M38" i="1" s="1"/>
  <c r="N38" i="1" s="1"/>
  <c r="L14" i="1"/>
  <c r="M14" i="1" s="1"/>
  <c r="N14" i="1" s="1"/>
  <c r="L30" i="1"/>
  <c r="M30" i="1" s="1"/>
  <c r="N30" i="1" s="1"/>
  <c r="M15" i="1"/>
  <c r="N10" i="1" l="1"/>
  <c r="M10" i="1"/>
  <c r="K6" i="1"/>
  <c r="K7" i="1" s="1"/>
  <c r="M9" i="1"/>
  <c r="N9" i="1" s="1"/>
</calcChain>
</file>

<file path=xl/sharedStrings.xml><?xml version="1.0" encoding="utf-8"?>
<sst xmlns="http://schemas.openxmlformats.org/spreadsheetml/2006/main" count="274" uniqueCount="112">
  <si>
    <t>Очки</t>
  </si>
  <si>
    <t>Рейтинг за этап</t>
  </si>
  <si>
    <t>Общий рейтинг</t>
  </si>
  <si>
    <t>Этап 1</t>
  </si>
  <si>
    <t>Этап 2</t>
  </si>
  <si>
    <t>Этап 3</t>
  </si>
  <si>
    <t>Этап 4</t>
  </si>
  <si>
    <t>Коэфф гонки</t>
  </si>
  <si>
    <t>Предв. рейтинг гонки</t>
  </si>
  <si>
    <t>Факт. рейтинг гонки</t>
  </si>
  <si>
    <t>Новые участники</t>
  </si>
  <si>
    <t>Сумма рейтингов участников</t>
  </si>
  <si>
    <t>Сумма всех рейтингов</t>
  </si>
  <si>
    <t>Участник</t>
  </si>
  <si>
    <t>Зиновьев Константин</t>
  </si>
  <si>
    <t>Комиссаров Денис</t>
  </si>
  <si>
    <t>Гибадуллин Ильназ</t>
  </si>
  <si>
    <t>Чернов Григорий</t>
  </si>
  <si>
    <t>Ефремов Андрей</t>
  </si>
  <si>
    <t>Архипов Андрей</t>
  </si>
  <si>
    <t>Любимов Николай</t>
  </si>
  <si>
    <t>Иванкин Антон</t>
  </si>
  <si>
    <t>Дубинчук Евгений</t>
  </si>
  <si>
    <t>Туманцев Сергей</t>
  </si>
  <si>
    <t>Петров Максим</t>
  </si>
  <si>
    <t>Ахметов Фарид</t>
  </si>
  <si>
    <t>Гонюшев Станислав</t>
  </si>
  <si>
    <t>Камалутдинов Ильдар</t>
  </si>
  <si>
    <t>Шаймарданов Эльмир</t>
  </si>
  <si>
    <t>Светлаков Евгений</t>
  </si>
  <si>
    <t>Валиуллин Ришат</t>
  </si>
  <si>
    <t>Беляков Денис</t>
  </si>
  <si>
    <t>Ежов Алексей</t>
  </si>
  <si>
    <t>Габсалямов Фарит</t>
  </si>
  <si>
    <t>Михайлов Виктор</t>
  </si>
  <si>
    <t>Кознов Антон</t>
  </si>
  <si>
    <t>Ванеев Даниил</t>
  </si>
  <si>
    <t>Оленев Денис</t>
  </si>
  <si>
    <t>Мохов Антон</t>
  </si>
  <si>
    <t>Меркушев Артем</t>
  </si>
  <si>
    <t>Урванцев Николай</t>
  </si>
  <si>
    <t>Самсон Александр</t>
  </si>
  <si>
    <t>Кубликов Никита</t>
  </si>
  <si>
    <t>Туранов Владимир</t>
  </si>
  <si>
    <t>Зиятдинов Марат</t>
  </si>
  <si>
    <t>Кубашин Олег</t>
  </si>
  <si>
    <t>Маланчев Александр</t>
  </si>
  <si>
    <t>Хасанов Айдар</t>
  </si>
  <si>
    <t>Беляков Александр</t>
  </si>
  <si>
    <t>Емельянов Сергей</t>
  </si>
  <si>
    <t>Гуськов Анатолий</t>
  </si>
  <si>
    <t>Кондяков Дмитрий</t>
  </si>
  <si>
    <t>Борисов Дмитрий</t>
  </si>
  <si>
    <t>Егошин Иван</t>
  </si>
  <si>
    <t>Кривошеев Артем</t>
  </si>
  <si>
    <t>Гонюшев Кирилл</t>
  </si>
  <si>
    <t>Ураков Алексей</t>
  </si>
  <si>
    <t>Серебряков Иван</t>
  </si>
  <si>
    <t>Нурков Вячеслав</t>
  </si>
  <si>
    <t>Сарматин Антон</t>
  </si>
  <si>
    <t>Филиппов Константин</t>
  </si>
  <si>
    <t>Матвеев Александр</t>
  </si>
  <si>
    <t>Ильин Сергей</t>
  </si>
  <si>
    <t>Гайнуллин Тимур</t>
  </si>
  <si>
    <t>Шахмаев Евгений</t>
  </si>
  <si>
    <t>Будников Дмитрий</t>
  </si>
  <si>
    <t>Хидиятов Ленар</t>
  </si>
  <si>
    <t>Троицкий Андрей</t>
  </si>
  <si>
    <t>Горячев Илья</t>
  </si>
  <si>
    <t>Лосев Антон</t>
  </si>
  <si>
    <t>Иванов Кирилл</t>
  </si>
  <si>
    <t>Соколов Владимир</t>
  </si>
  <si>
    <t>Обожгеев Антон</t>
  </si>
  <si>
    <t>Ковешников Петр</t>
  </si>
  <si>
    <t>Яковлев Александр</t>
  </si>
  <si>
    <t>Ахметов Ринат</t>
  </si>
  <si>
    <t>Антышев Иван</t>
  </si>
  <si>
    <t>Шайдуллин Равиль</t>
  </si>
  <si>
    <t>Васинкин Даниил</t>
  </si>
  <si>
    <t>Максимов Виталий</t>
  </si>
  <si>
    <t>Киселев Роман</t>
  </si>
  <si>
    <t>Мальгин Станистлав</t>
  </si>
  <si>
    <t>Артемов Андрей</t>
  </si>
  <si>
    <t>Букатин Виктор</t>
  </si>
  <si>
    <t>Нуртдинов Айрат</t>
  </si>
  <si>
    <t>Дарьин Кирилл</t>
  </si>
  <si>
    <t>Акиновский Илья</t>
  </si>
  <si>
    <t>Зайнуллин Айдар</t>
  </si>
  <si>
    <t>Васильев Егор</t>
  </si>
  <si>
    <t>Дмитриенко Дмитрий</t>
  </si>
  <si>
    <t>Мартиросян Гор</t>
  </si>
  <si>
    <t>Светлакова Юлия</t>
  </si>
  <si>
    <t>Зарипова Лера</t>
  </si>
  <si>
    <t>Иванова Алина</t>
  </si>
  <si>
    <t>Троицкая Мария</t>
  </si>
  <si>
    <t>Гордеева Дарья</t>
  </si>
  <si>
    <t>Яруллина Арина</t>
  </si>
  <si>
    <t>Борисова Наталья</t>
  </si>
  <si>
    <t>Михеева Людмила</t>
  </si>
  <si>
    <t>Семакин Сергей</t>
  </si>
  <si>
    <t>Васильев Руслан</t>
  </si>
  <si>
    <t>3 лучших</t>
  </si>
  <si>
    <t>Антоничев Павел</t>
  </si>
  <si>
    <t>Анисимов Дмитрий</t>
  </si>
  <si>
    <t>Беляев Глеб</t>
  </si>
  <si>
    <t>Захаров Данил</t>
  </si>
  <si>
    <t>Емельянов Леонид</t>
  </si>
  <si>
    <t>Буранов Павел</t>
  </si>
  <si>
    <t xml:space="preserve">Маркин Иван </t>
  </si>
  <si>
    <t>Жуков Артем</t>
  </si>
  <si>
    <t>Архипова Татьяна</t>
  </si>
  <si>
    <t>Асгар Расмина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</si>
</sst>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Fill="1" applyBorder="1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2" xfId="0" applyFont="1" applyFill="1" applyBorder="1" applyAlignment="1">
      <alignment wrapText="1"/>
    </xf>
    <xf numFmtId="0" fontId="0" fillId="0" borderId="3" xfId="0" applyBorder="1"/>
    <xf numFmtId="0" fontId="0" fillId="0" borderId="4" xfId="0" applyBorder="1"/>
    <xf numFmtId="0" fontId="1" fillId="0" borderId="6" xfId="0" applyFont="1" applyFill="1" applyBorder="1" applyAlignment="1">
      <alignment wrapText="1"/>
    </xf>
    <xf numFmtId="0" fontId="1" fillId="0" borderId="9" xfId="0" applyFont="1" applyFill="1" applyBorder="1" applyAlignment="1">
      <alignment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/>
    <xf numFmtId="0" fontId="2" fillId="0" borderId="0" xfId="0" applyFont="1" applyAlignment="1">
      <alignment horizontal="center"/>
    </xf>
    <xf numFmtId="0" fontId="0" fillId="0" borderId="0" xfId="0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2" borderId="1" xfId="0" applyFill="1" applyBorder="1"/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3" borderId="2" xfId="0" applyFont="1" applyFill="1" applyBorder="1" applyAlignment="1">
      <alignment wrapText="1"/>
    </xf>
    <xf numFmtId="0" fontId="0" fillId="3" borderId="4" xfId="0" applyFill="1" applyBorder="1"/>
    <xf numFmtId="0" fontId="0" fillId="3" borderId="0" xfId="0" applyFill="1"/>
    <xf numFmtId="0" fontId="2" fillId="0" borderId="2" xfId="0" applyFont="1" applyFill="1" applyBorder="1" applyAlignment="1">
      <alignment horizontal="center"/>
    </xf>
    <xf numFmtId="0" fontId="0" fillId="0" borderId="3" xfId="0" applyFill="1" applyBorder="1"/>
    <xf numFmtId="0" fontId="0" fillId="0" borderId="4" xfId="0" applyFill="1" applyBorder="1"/>
    <xf numFmtId="0" fontId="0" fillId="0" borderId="2" xfId="0" applyFill="1" applyBorder="1"/>
    <xf numFmtId="0" fontId="0" fillId="0" borderId="13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14" xfId="0" applyFill="1" applyBorder="1" applyAlignment="1">
      <alignment horizontal="center"/>
    </xf>
    <xf numFmtId="0" fontId="0" fillId="0" borderId="5" xfId="0" applyFill="1" applyBorder="1"/>
    <xf numFmtId="0" fontId="1" fillId="3" borderId="1" xfId="0" applyFont="1" applyFill="1" applyBorder="1" applyAlignment="1">
      <alignment wrapText="1"/>
    </xf>
    <xf numFmtId="0" fontId="0" fillId="3" borderId="5" xfId="0" applyFill="1" applyBorder="1"/>
    <xf numFmtId="0" fontId="1" fillId="3" borderId="6" xfId="0" applyFont="1" applyFill="1" applyBorder="1" applyAlignment="1">
      <alignment wrapText="1"/>
    </xf>
    <xf numFmtId="0" fontId="0" fillId="3" borderId="8" xfId="0" applyFill="1" applyBorder="1"/>
    <xf numFmtId="0" fontId="0" fillId="0" borderId="1" xfId="0" applyFill="1" applyBorder="1" applyAlignment="1">
      <alignment horizontal="center"/>
    </xf>
    <xf numFmtId="0" fontId="0" fillId="0" borderId="12" xfId="0" applyBorder="1"/>
    <xf numFmtId="0" fontId="1" fillId="0" borderId="13" xfId="0" applyFont="1" applyFill="1" applyBorder="1" applyAlignment="1">
      <alignment wrapText="1"/>
    </xf>
    <xf numFmtId="0" fontId="1" fillId="0" borderId="14" xfId="0" applyFont="1" applyFill="1" applyBorder="1" applyAlignment="1">
      <alignment wrapText="1"/>
    </xf>
    <xf numFmtId="0" fontId="1" fillId="0" borderId="15" xfId="0" applyFont="1" applyFill="1" applyBorder="1" applyAlignment="1">
      <alignment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15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3"/>
  <sheetViews>
    <sheetView tabSelected="1" zoomScale="70" zoomScaleNormal="70" workbookViewId="0">
      <selection activeCell="P129" sqref="P129"/>
    </sheetView>
  </sheetViews>
  <sheetFormatPr defaultRowHeight="15" x14ac:dyDescent="0.25"/>
  <cols>
    <col min="1" max="1" width="27.5703125" customWidth="1"/>
    <col min="3" max="3" width="17.5703125" customWidth="1"/>
    <col min="4" max="4" width="14.28515625" customWidth="1"/>
    <col min="5" max="5" width="12.7109375" customWidth="1"/>
    <col min="6" max="6" width="16.7109375" customWidth="1"/>
    <col min="7" max="7" width="14.7109375" customWidth="1"/>
    <col min="8" max="8" width="12.7109375" customWidth="1"/>
    <col min="9" max="9" width="19.28515625" customWidth="1"/>
    <col min="10" max="10" width="15.7109375" customWidth="1"/>
    <col min="11" max="11" width="11.7109375" customWidth="1"/>
    <col min="12" max="12" width="16.5703125" customWidth="1"/>
    <col min="13" max="13" width="17.140625" customWidth="1"/>
    <col min="14" max="14" width="12.140625" customWidth="1"/>
    <col min="16" max="16" width="23.5703125" customWidth="1"/>
  </cols>
  <sheetData>
    <row r="1" spans="1:17" ht="15.75" thickBot="1" x14ac:dyDescent="0.3">
      <c r="B1" s="31" t="s">
        <v>3</v>
      </c>
      <c r="C1" s="32"/>
      <c r="D1" s="33"/>
      <c r="E1" s="31" t="s">
        <v>4</v>
      </c>
      <c r="F1" s="32"/>
      <c r="G1" s="33"/>
      <c r="H1" s="31" t="s">
        <v>5</v>
      </c>
      <c r="I1" s="32"/>
      <c r="J1" s="33"/>
      <c r="K1" s="31" t="s">
        <v>6</v>
      </c>
      <c r="L1" s="32"/>
      <c r="M1" s="33"/>
      <c r="N1" s="41" t="s">
        <v>101</v>
      </c>
    </row>
    <row r="2" spans="1:17" x14ac:dyDescent="0.25">
      <c r="A2" s="8" t="s">
        <v>7</v>
      </c>
      <c r="B2" s="31">
        <v>0.5</v>
      </c>
      <c r="C2" s="32"/>
      <c r="D2" s="33"/>
      <c r="E2" s="31">
        <f>(D9+D10+D11+D14+D15+D19+D17+D28+D16+D24+40*E5)/B7</f>
        <v>0.76082424073945365</v>
      </c>
      <c r="F2" s="32"/>
      <c r="G2" s="33"/>
      <c r="H2" s="31">
        <f>(G10+G15+G18+G19+G24+40*H5)/E7</f>
        <v>0.36525496622614972</v>
      </c>
      <c r="I2" s="32"/>
      <c r="J2" s="33"/>
      <c r="K2" s="31">
        <f>(J9+J10+J14+J15+J18+J20+J30+J34+J35+J38+K5*40)/H7</f>
        <v>0.50998661072519225</v>
      </c>
      <c r="L2" s="32"/>
      <c r="M2" s="33"/>
      <c r="N2" s="39"/>
    </row>
    <row r="3" spans="1:17" ht="17.25" customHeight="1" x14ac:dyDescent="0.25">
      <c r="A3" s="1" t="s">
        <v>8</v>
      </c>
      <c r="B3" s="25">
        <v>105</v>
      </c>
      <c r="C3" s="26"/>
      <c r="D3" s="27"/>
      <c r="E3" s="25">
        <v>110</v>
      </c>
      <c r="F3" s="26"/>
      <c r="G3" s="27"/>
      <c r="H3" s="25">
        <v>110</v>
      </c>
      <c r="I3" s="26"/>
      <c r="J3" s="27"/>
      <c r="K3" s="25">
        <v>105</v>
      </c>
      <c r="L3" s="26"/>
      <c r="M3" s="27"/>
      <c r="N3" s="39"/>
    </row>
    <row r="4" spans="1:17" ht="15.75" customHeight="1" x14ac:dyDescent="0.25">
      <c r="A4" s="1" t="s">
        <v>9</v>
      </c>
      <c r="B4" s="25">
        <v>105</v>
      </c>
      <c r="C4" s="26"/>
      <c r="D4" s="27"/>
      <c r="E4" s="25">
        <v>110</v>
      </c>
      <c r="F4" s="26"/>
      <c r="G4" s="27"/>
      <c r="H4" s="25">
        <v>110</v>
      </c>
      <c r="I4" s="26"/>
      <c r="J4" s="27"/>
      <c r="K4" s="25">
        <v>105</v>
      </c>
      <c r="L4" s="26"/>
      <c r="M4" s="27"/>
      <c r="N4" s="39"/>
    </row>
    <row r="5" spans="1:17" ht="17.25" customHeight="1" x14ac:dyDescent="0.25">
      <c r="A5" s="1" t="s">
        <v>10</v>
      </c>
      <c r="B5" s="25">
        <v>0</v>
      </c>
      <c r="C5" s="26"/>
      <c r="D5" s="27"/>
      <c r="E5" s="25">
        <v>4</v>
      </c>
      <c r="F5" s="26"/>
      <c r="G5" s="27"/>
      <c r="H5" s="25">
        <v>6</v>
      </c>
      <c r="I5" s="26"/>
      <c r="J5" s="27"/>
      <c r="K5" s="25">
        <v>3</v>
      </c>
      <c r="L5" s="26"/>
      <c r="M5" s="27"/>
      <c r="N5" s="39"/>
    </row>
    <row r="6" spans="1:17" ht="16.5" customHeight="1" x14ac:dyDescent="0.25">
      <c r="A6" s="1" t="s">
        <v>11</v>
      </c>
      <c r="B6" s="25">
        <f>SUM(C9:C24)</f>
        <v>1438.9</v>
      </c>
      <c r="C6" s="26"/>
      <c r="D6" s="27"/>
      <c r="E6" s="25">
        <f>SUM(F9:F32)+E5*40</f>
        <v>1479.0334387379248</v>
      </c>
      <c r="F6" s="26"/>
      <c r="G6" s="27"/>
      <c r="H6" s="25">
        <f>SUM(I9:I38)+40*H5</f>
        <v>1154.5843018748978</v>
      </c>
      <c r="I6" s="26"/>
      <c r="J6" s="27"/>
      <c r="K6" s="25">
        <f>SUM(L9:L41)+40*K5</f>
        <v>1301.1870262397815</v>
      </c>
      <c r="L6" s="26"/>
      <c r="M6" s="27"/>
      <c r="N6" s="39"/>
    </row>
    <row r="7" spans="1:17" ht="15.75" customHeight="1" thickBot="1" x14ac:dyDescent="0.3">
      <c r="A7" s="11" t="s">
        <v>12</v>
      </c>
      <c r="B7" s="28">
        <f>B6</f>
        <v>1438.9</v>
      </c>
      <c r="C7" s="29"/>
      <c r="D7" s="30"/>
      <c r="E7" s="28">
        <f>B7+E6</f>
        <v>2917.9334387379249</v>
      </c>
      <c r="F7" s="29"/>
      <c r="G7" s="30"/>
      <c r="H7" s="28">
        <f>E7+H6</f>
        <v>4072.5177406128228</v>
      </c>
      <c r="I7" s="29"/>
      <c r="J7" s="30"/>
      <c r="K7" s="28">
        <f>K6+H7</f>
        <v>5373.7047668526047</v>
      </c>
      <c r="L7" s="29"/>
      <c r="M7" s="30"/>
      <c r="N7" s="39"/>
    </row>
    <row r="8" spans="1:17" ht="15.75" thickBot="1" x14ac:dyDescent="0.3">
      <c r="A8" s="12" t="s">
        <v>13</v>
      </c>
      <c r="B8" s="15" t="s">
        <v>0</v>
      </c>
      <c r="C8" s="13" t="s">
        <v>1</v>
      </c>
      <c r="D8" s="14" t="s">
        <v>2</v>
      </c>
      <c r="E8" s="15" t="s">
        <v>0</v>
      </c>
      <c r="F8" s="13" t="s">
        <v>1</v>
      </c>
      <c r="G8" s="14" t="s">
        <v>2</v>
      </c>
      <c r="H8" s="15" t="s">
        <v>0</v>
      </c>
      <c r="I8" s="13" t="s">
        <v>1</v>
      </c>
      <c r="J8" s="14" t="s">
        <v>2</v>
      </c>
      <c r="K8" s="15" t="s">
        <v>0</v>
      </c>
      <c r="L8" s="13" t="s">
        <v>1</v>
      </c>
      <c r="M8" s="14" t="s">
        <v>2</v>
      </c>
      <c r="N8" s="38"/>
    </row>
    <row r="9" spans="1:17" s="51" customFormat="1" x14ac:dyDescent="0.25">
      <c r="A9" s="8" t="s">
        <v>14</v>
      </c>
      <c r="B9" s="45">
        <v>100</v>
      </c>
      <c r="C9" s="46">
        <f>B9*(1+$B$2)*$B$4/100+10</f>
        <v>167.5</v>
      </c>
      <c r="D9" s="47">
        <f>C9</f>
        <v>167.5</v>
      </c>
      <c r="E9" s="48">
        <v>100</v>
      </c>
      <c r="F9" s="46">
        <f>E9*(1+$E$2)*$E$3/100</f>
        <v>193.69066648133992</v>
      </c>
      <c r="G9" s="47">
        <f>D9+F9</f>
        <v>361.19066648133992</v>
      </c>
      <c r="H9" s="48"/>
      <c r="I9" s="46"/>
      <c r="J9" s="47">
        <f>G9+I9</f>
        <v>361.19066648133992</v>
      </c>
      <c r="K9" s="48">
        <v>100</v>
      </c>
      <c r="L9" s="46">
        <f>K9*(1+$K$2)*$K$4/100</f>
        <v>158.54859412614519</v>
      </c>
      <c r="M9" s="46">
        <f>J9+L9</f>
        <v>519.73926060748511</v>
      </c>
      <c r="N9" s="49">
        <f>M9</f>
        <v>519.73926060748511</v>
      </c>
      <c r="P9" s="42" t="s">
        <v>14</v>
      </c>
      <c r="Q9" s="43">
        <v>519.73926060748511</v>
      </c>
    </row>
    <row r="10" spans="1:17" s="51" customFormat="1" x14ac:dyDescent="0.25">
      <c r="A10" s="1" t="s">
        <v>15</v>
      </c>
      <c r="B10" s="20">
        <v>87</v>
      </c>
      <c r="C10" s="18">
        <f>B10*(1+$B$2)*$B$4/100+10</f>
        <v>147.02500000000001</v>
      </c>
      <c r="D10" s="53">
        <f>C10</f>
        <v>147.02500000000001</v>
      </c>
      <c r="E10" s="24">
        <v>87</v>
      </c>
      <c r="F10" s="18">
        <f>E10*(1+$E$2)*$E$3/100</f>
        <v>168.51087983876573</v>
      </c>
      <c r="G10" s="53">
        <f>D10+F10</f>
        <v>315.53587983876571</v>
      </c>
      <c r="H10" s="24">
        <v>77</v>
      </c>
      <c r="I10" s="18">
        <f>H10*(1+$H$2)*$H$4/100</f>
        <v>115.63709563935488</v>
      </c>
      <c r="J10" s="53">
        <f>G10+I10</f>
        <v>431.17297547812058</v>
      </c>
      <c r="K10" s="24">
        <v>77</v>
      </c>
      <c r="L10" s="18">
        <f>K10*(1+$K$2)*$K$4/100</f>
        <v>122.0824174771318</v>
      </c>
      <c r="M10" s="18">
        <f>J10+L10</f>
        <v>553.25539295525232</v>
      </c>
      <c r="N10" s="52">
        <f>L10+F10+C10</f>
        <v>437.61829731589751</v>
      </c>
      <c r="P10" s="54" t="s">
        <v>15</v>
      </c>
      <c r="Q10" s="55">
        <v>437.61829731589751</v>
      </c>
    </row>
    <row r="11" spans="1:17" x14ac:dyDescent="0.25">
      <c r="A11" s="1" t="s">
        <v>16</v>
      </c>
      <c r="B11" s="19">
        <v>77</v>
      </c>
      <c r="C11" s="3">
        <f>B11*(1+$B$2)*$B$4/100+10</f>
        <v>131.27500000000001</v>
      </c>
      <c r="D11" s="4">
        <f>C11</f>
        <v>131.27500000000001</v>
      </c>
      <c r="E11" s="2">
        <v>77</v>
      </c>
      <c r="F11" s="3">
        <f>E11*(1+$E$2)*$E$3/100</f>
        <v>149.14181319063172</v>
      </c>
      <c r="G11" s="4">
        <f>D11+F11</f>
        <v>280.41681319063173</v>
      </c>
      <c r="H11" s="2"/>
      <c r="I11" s="3"/>
      <c r="J11" s="4">
        <f>G11+I11</f>
        <v>280.41681319063173</v>
      </c>
      <c r="K11" s="2"/>
      <c r="L11" s="3"/>
      <c r="M11" s="3">
        <f>J11+L11</f>
        <v>280.41681319063173</v>
      </c>
      <c r="N11" s="52">
        <f>M11</f>
        <v>280.41681319063173</v>
      </c>
      <c r="P11" s="54" t="s">
        <v>19</v>
      </c>
      <c r="Q11" s="55">
        <v>351.06748242523958</v>
      </c>
    </row>
    <row r="12" spans="1:17" x14ac:dyDescent="0.25">
      <c r="A12" s="1" t="s">
        <v>17</v>
      </c>
      <c r="B12" s="19">
        <v>70</v>
      </c>
      <c r="C12" s="3">
        <f>B12*(1+$B$2)*$B$4/100+10</f>
        <v>120.25</v>
      </c>
      <c r="D12" s="4">
        <f>C12</f>
        <v>120.25</v>
      </c>
      <c r="E12" s="2"/>
      <c r="F12" s="3"/>
      <c r="G12" s="4">
        <f>D12+F12</f>
        <v>120.25</v>
      </c>
      <c r="H12" s="2"/>
      <c r="I12" s="3"/>
      <c r="J12" s="4">
        <f>G12+I12</f>
        <v>120.25</v>
      </c>
      <c r="K12" s="2"/>
      <c r="L12" s="3"/>
      <c r="M12" s="3">
        <f>J12+L12</f>
        <v>120.25</v>
      </c>
      <c r="N12" s="52">
        <f>M12</f>
        <v>120.25</v>
      </c>
      <c r="P12" s="54" t="s">
        <v>20</v>
      </c>
      <c r="Q12" s="55">
        <v>327.64856561228447</v>
      </c>
    </row>
    <row r="13" spans="1:17" x14ac:dyDescent="0.25">
      <c r="A13" s="1" t="s">
        <v>18</v>
      </c>
      <c r="B13" s="19">
        <v>65</v>
      </c>
      <c r="C13" s="3">
        <f>B13*(1+$B$2)*$B$4/100+10</f>
        <v>112.375</v>
      </c>
      <c r="D13" s="4">
        <f>C13</f>
        <v>112.375</v>
      </c>
      <c r="E13" s="2"/>
      <c r="F13" s="3"/>
      <c r="G13" s="4">
        <f>D13+F13</f>
        <v>112.375</v>
      </c>
      <c r="H13" s="2"/>
      <c r="I13" s="3"/>
      <c r="J13" s="4">
        <f>G13+I13</f>
        <v>112.375</v>
      </c>
      <c r="K13" s="2"/>
      <c r="L13" s="3"/>
      <c r="M13" s="3">
        <f>J13+L13</f>
        <v>112.375</v>
      </c>
      <c r="N13" s="52">
        <f>M13</f>
        <v>112.375</v>
      </c>
      <c r="P13" s="54" t="s">
        <v>16</v>
      </c>
      <c r="Q13" s="55">
        <v>280.41681319063173</v>
      </c>
    </row>
    <row r="14" spans="1:17" x14ac:dyDescent="0.25">
      <c r="A14" s="1" t="s">
        <v>19</v>
      </c>
      <c r="B14" s="19">
        <v>60</v>
      </c>
      <c r="C14" s="3">
        <f>B14*(1+$B$2)*$B$4/100+10</f>
        <v>104.5</v>
      </c>
      <c r="D14" s="4">
        <f>C14</f>
        <v>104.5</v>
      </c>
      <c r="E14" s="2">
        <v>70</v>
      </c>
      <c r="F14" s="3">
        <f>E14*(1+$E$2)*$E$3/100</f>
        <v>135.58346653693792</v>
      </c>
      <c r="G14" s="4">
        <f>D14+F14</f>
        <v>240.08346653693792</v>
      </c>
      <c r="H14" s="2"/>
      <c r="I14" s="3"/>
      <c r="J14" s="4">
        <f>G14+I14</f>
        <v>240.08346653693792</v>
      </c>
      <c r="K14" s="2">
        <v>70</v>
      </c>
      <c r="L14" s="3">
        <f>K14*(1+$K$2)*$K$4/100</f>
        <v>110.98401588830164</v>
      </c>
      <c r="M14" s="3">
        <f>J14+L14</f>
        <v>351.06748242523958</v>
      </c>
      <c r="N14" s="52">
        <f>M14</f>
        <v>351.06748242523958</v>
      </c>
      <c r="P14" s="54" t="s">
        <v>23</v>
      </c>
      <c r="Q14" s="55">
        <v>273.67231626716409</v>
      </c>
    </row>
    <row r="15" spans="1:17" s="51" customFormat="1" x14ac:dyDescent="0.25">
      <c r="A15" s="1" t="s">
        <v>20</v>
      </c>
      <c r="B15" s="20">
        <v>55</v>
      </c>
      <c r="C15" s="18">
        <f>B15*(1+$B$2)*$B$4/100+10</f>
        <v>96.625</v>
      </c>
      <c r="D15" s="53">
        <f>C15</f>
        <v>96.625</v>
      </c>
      <c r="E15" s="24">
        <v>65</v>
      </c>
      <c r="F15" s="18">
        <f>E15*(1+$E$2)*$E$3/100</f>
        <v>125.89893321287094</v>
      </c>
      <c r="G15" s="53">
        <f>D15+F15</f>
        <v>222.52393321287093</v>
      </c>
      <c r="H15" s="24">
        <v>70</v>
      </c>
      <c r="I15" s="18">
        <f>H15*(1+$H$2)*$H$4/100</f>
        <v>105.12463239941353</v>
      </c>
      <c r="J15" s="53">
        <f>G15+I15</f>
        <v>327.64856561228447</v>
      </c>
      <c r="K15" s="24">
        <v>55</v>
      </c>
      <c r="L15" s="18">
        <f>K15*(1+$K$2)*$K$4/100</f>
        <v>87.20172676937986</v>
      </c>
      <c r="M15" s="18">
        <f>J15+L15</f>
        <v>414.8502923816643</v>
      </c>
      <c r="N15" s="52">
        <f>C15+F15+I15</f>
        <v>327.64856561228447</v>
      </c>
      <c r="P15" s="54" t="s">
        <v>39</v>
      </c>
      <c r="Q15" s="55">
        <v>268.59217715758882</v>
      </c>
    </row>
    <row r="16" spans="1:17" x14ac:dyDescent="0.25">
      <c r="A16" s="1" t="s">
        <v>21</v>
      </c>
      <c r="B16" s="19">
        <v>50</v>
      </c>
      <c r="C16" s="3">
        <f>B16*(1+$B$2)*$B$4/100+10</f>
        <v>88.75</v>
      </c>
      <c r="D16" s="4">
        <f>C16</f>
        <v>88.75</v>
      </c>
      <c r="E16" s="2">
        <v>60</v>
      </c>
      <c r="F16" s="3">
        <f>E16*(1+$E$2)*$E$3/100</f>
        <v>116.21439988880394</v>
      </c>
      <c r="G16" s="4">
        <f>D16+F16</f>
        <v>204.96439988880394</v>
      </c>
      <c r="H16" s="2"/>
      <c r="I16" s="3"/>
      <c r="J16" s="4">
        <f>G16+I16</f>
        <v>204.96439988880394</v>
      </c>
      <c r="K16" s="2"/>
      <c r="L16" s="3"/>
      <c r="M16" s="3">
        <f>J16+L16</f>
        <v>204.96439988880394</v>
      </c>
      <c r="N16" s="52">
        <f>M16</f>
        <v>204.96439988880394</v>
      </c>
      <c r="P16" s="54" t="s">
        <v>21</v>
      </c>
      <c r="Q16" s="55">
        <v>204.96439988880394</v>
      </c>
    </row>
    <row r="17" spans="1:17" x14ac:dyDescent="0.25">
      <c r="A17" s="1" t="s">
        <v>22</v>
      </c>
      <c r="B17" s="19">
        <v>45</v>
      </c>
      <c r="C17" s="3">
        <f>B17*(1+$B$2)*$B$4/100+10</f>
        <v>80.875</v>
      </c>
      <c r="D17" s="4">
        <f>C17</f>
        <v>80.875</v>
      </c>
      <c r="E17" s="2">
        <v>0</v>
      </c>
      <c r="F17" s="3">
        <v>0</v>
      </c>
      <c r="G17" s="4">
        <f>D17+F17</f>
        <v>80.875</v>
      </c>
      <c r="H17" s="2"/>
      <c r="I17" s="3"/>
      <c r="J17" s="4">
        <f>G17+I17</f>
        <v>80.875</v>
      </c>
      <c r="K17" s="2"/>
      <c r="L17" s="3"/>
      <c r="M17" s="3">
        <f>J17+L17</f>
        <v>80.875</v>
      </c>
      <c r="N17" s="52">
        <f>M17</f>
        <v>80.875</v>
      </c>
      <c r="P17" s="54" t="s">
        <v>40</v>
      </c>
      <c r="Q17" s="55">
        <v>185.23598424661299</v>
      </c>
    </row>
    <row r="18" spans="1:17" x14ac:dyDescent="0.25">
      <c r="A18" s="1" t="s">
        <v>23</v>
      </c>
      <c r="B18" s="19">
        <v>40</v>
      </c>
      <c r="C18" s="3">
        <f>B18*(1+$B$2)*$B$4/100+10</f>
        <v>73</v>
      </c>
      <c r="D18" s="4">
        <f>C18</f>
        <v>73</v>
      </c>
      <c r="E18" s="2"/>
      <c r="F18" s="3"/>
      <c r="G18" s="4">
        <f>D18+F18</f>
        <v>73</v>
      </c>
      <c r="H18" s="2">
        <v>65</v>
      </c>
      <c r="I18" s="3">
        <f>H18*(1+$H$2)*$H$4/100</f>
        <v>97.615730085169702</v>
      </c>
      <c r="J18" s="4">
        <f>G18+I18</f>
        <v>170.6157300851697</v>
      </c>
      <c r="K18" s="2">
        <v>65</v>
      </c>
      <c r="L18" s="3">
        <f>K18*(1+$K$2)*$K$4/100</f>
        <v>103.05658618199438</v>
      </c>
      <c r="M18" s="3">
        <f>J18+L18</f>
        <v>273.67231626716409</v>
      </c>
      <c r="N18" s="52">
        <f>M18</f>
        <v>273.67231626716409</v>
      </c>
      <c r="P18" s="54" t="s">
        <v>24</v>
      </c>
      <c r="Q18" s="55">
        <v>173.22986656473694</v>
      </c>
    </row>
    <row r="19" spans="1:17" x14ac:dyDescent="0.25">
      <c r="A19" s="1" t="s">
        <v>24</v>
      </c>
      <c r="B19" s="19">
        <v>36</v>
      </c>
      <c r="C19" s="3">
        <f>B19*(1+$B$2)*$B$4/100+10</f>
        <v>66.7</v>
      </c>
      <c r="D19" s="4">
        <f>C19</f>
        <v>66.7</v>
      </c>
      <c r="E19" s="2">
        <v>55</v>
      </c>
      <c r="F19" s="3">
        <f>E19*(1+$E$2)*$E$3/100</f>
        <v>106.52986656473693</v>
      </c>
      <c r="G19" s="4">
        <f>D19+F19</f>
        <v>173.22986656473694</v>
      </c>
      <c r="H19" s="2">
        <v>0</v>
      </c>
      <c r="I19" s="3">
        <v>0</v>
      </c>
      <c r="J19" s="4">
        <f>G19+I19</f>
        <v>173.22986656473694</v>
      </c>
      <c r="K19" s="2"/>
      <c r="L19" s="3"/>
      <c r="M19" s="3">
        <f>J19+L19</f>
        <v>173.22986656473694</v>
      </c>
      <c r="N19" s="52">
        <f>M19</f>
        <v>173.22986656473694</v>
      </c>
      <c r="P19" s="54" t="s">
        <v>38</v>
      </c>
      <c r="Q19" s="55">
        <v>150.17804628487647</v>
      </c>
    </row>
    <row r="20" spans="1:17" x14ac:dyDescent="0.25">
      <c r="A20" s="1" t="s">
        <v>25</v>
      </c>
      <c r="B20" s="19">
        <v>32</v>
      </c>
      <c r="C20" s="3">
        <f>B20*(1+$B$2)*$B$4/100+10</f>
        <v>60.4</v>
      </c>
      <c r="D20" s="4">
        <f>C20</f>
        <v>60.4</v>
      </c>
      <c r="E20" s="2"/>
      <c r="F20" s="3"/>
      <c r="G20" s="4">
        <f>D20+F20</f>
        <v>60.4</v>
      </c>
      <c r="H20" s="2"/>
      <c r="I20" s="3"/>
      <c r="J20" s="4">
        <f>G20+I20</f>
        <v>60.4</v>
      </c>
      <c r="K20" s="2">
        <v>45</v>
      </c>
      <c r="L20" s="3">
        <f>K20*(1+$K$2)*$K$4/100</f>
        <v>71.346867356765344</v>
      </c>
      <c r="M20" s="3">
        <f>J20+L20</f>
        <v>131.74686735676534</v>
      </c>
      <c r="N20" s="52">
        <f>M20</f>
        <v>131.74686735676534</v>
      </c>
      <c r="P20" s="54" t="s">
        <v>25</v>
      </c>
      <c r="Q20" s="55">
        <v>131.74686735676534</v>
      </c>
    </row>
    <row r="21" spans="1:17" x14ac:dyDescent="0.25">
      <c r="A21" s="1" t="s">
        <v>26</v>
      </c>
      <c r="B21" s="19">
        <v>28</v>
      </c>
      <c r="C21" s="3">
        <f>B21*(1+$B$2)*$B$4/100+10</f>
        <v>54.1</v>
      </c>
      <c r="D21" s="4">
        <f>C21</f>
        <v>54.1</v>
      </c>
      <c r="E21" s="2"/>
      <c r="F21" s="3"/>
      <c r="G21" s="4">
        <f>D21+F21</f>
        <v>54.1</v>
      </c>
      <c r="H21" s="2"/>
      <c r="I21" s="3"/>
      <c r="J21" s="4">
        <f>G21+I21</f>
        <v>54.1</v>
      </c>
      <c r="K21" s="2"/>
      <c r="L21" s="3"/>
      <c r="M21" s="3">
        <f>J21+L21</f>
        <v>54.1</v>
      </c>
      <c r="N21" s="52">
        <f>M21</f>
        <v>54.1</v>
      </c>
      <c r="P21" s="54" t="s">
        <v>35</v>
      </c>
      <c r="Q21" s="55">
        <v>121.86987294785661</v>
      </c>
    </row>
    <row r="22" spans="1:17" x14ac:dyDescent="0.25">
      <c r="A22" s="1" t="s">
        <v>27</v>
      </c>
      <c r="B22" s="19">
        <v>25</v>
      </c>
      <c r="C22" s="3">
        <f>B22*(1+$B$2)*$B$4/100+10</f>
        <v>49.375</v>
      </c>
      <c r="D22" s="4">
        <f>C22</f>
        <v>49.375</v>
      </c>
      <c r="E22" s="2"/>
      <c r="F22" s="3"/>
      <c r="G22" s="4">
        <f>D22+F22</f>
        <v>49.375</v>
      </c>
      <c r="H22" s="2"/>
      <c r="I22" s="3"/>
      <c r="J22" s="4">
        <f>G22+I22</f>
        <v>49.375</v>
      </c>
      <c r="K22" s="2"/>
      <c r="L22" s="3"/>
      <c r="M22" s="3">
        <f>J22+L22</f>
        <v>49.375</v>
      </c>
      <c r="N22" s="52">
        <f>M22</f>
        <v>49.375</v>
      </c>
      <c r="P22" s="54" t="s">
        <v>17</v>
      </c>
      <c r="Q22" s="55">
        <v>120.25</v>
      </c>
    </row>
    <row r="23" spans="1:17" x14ac:dyDescent="0.25">
      <c r="A23" s="1" t="s">
        <v>28</v>
      </c>
      <c r="B23" s="19">
        <v>22</v>
      </c>
      <c r="C23" s="3">
        <f>B23*(1+$B$2)*$B$4/100+10</f>
        <v>44.65</v>
      </c>
      <c r="D23" s="4">
        <f>C23</f>
        <v>44.65</v>
      </c>
      <c r="E23" s="2"/>
      <c r="F23" s="3"/>
      <c r="G23" s="4">
        <f>D23+F23</f>
        <v>44.65</v>
      </c>
      <c r="H23" s="2"/>
      <c r="I23" s="3"/>
      <c r="J23" s="4">
        <f>G23+I23</f>
        <v>44.65</v>
      </c>
      <c r="K23" s="2"/>
      <c r="L23" s="3"/>
      <c r="M23" s="3">
        <f>J23+L23</f>
        <v>44.65</v>
      </c>
      <c r="N23" s="52">
        <f>M23</f>
        <v>44.65</v>
      </c>
      <c r="P23" s="54" t="s">
        <v>43</v>
      </c>
      <c r="Q23" s="55">
        <v>118.31567094856086</v>
      </c>
    </row>
    <row r="24" spans="1:17" x14ac:dyDescent="0.25">
      <c r="A24" s="1" t="s">
        <v>29</v>
      </c>
      <c r="B24" s="19">
        <v>20</v>
      </c>
      <c r="C24" s="3">
        <f>B24*(1+$B$2)*$B$4/100+10</f>
        <v>41.5</v>
      </c>
      <c r="D24" s="4">
        <f>C24</f>
        <v>41.5</v>
      </c>
      <c r="E24" s="2">
        <v>36</v>
      </c>
      <c r="F24" s="3">
        <v>0</v>
      </c>
      <c r="G24" s="4">
        <f>D24+F24</f>
        <v>41.5</v>
      </c>
      <c r="H24" s="2">
        <v>0</v>
      </c>
      <c r="I24" s="3">
        <v>0</v>
      </c>
      <c r="J24" s="4">
        <f>G24+I24</f>
        <v>41.5</v>
      </c>
      <c r="K24" s="2"/>
      <c r="L24" s="3"/>
      <c r="M24" s="3">
        <f>J24+L24</f>
        <v>41.5</v>
      </c>
      <c r="N24" s="52">
        <f>M24</f>
        <v>41.5</v>
      </c>
      <c r="P24" s="54" t="s">
        <v>18</v>
      </c>
      <c r="Q24" s="55">
        <v>112.375</v>
      </c>
    </row>
    <row r="25" spans="1:17" x14ac:dyDescent="0.25">
      <c r="A25" s="1" t="s">
        <v>30</v>
      </c>
      <c r="B25" s="20">
        <v>0</v>
      </c>
      <c r="C25" s="3">
        <f>B25*(1+$B$2)*$B$4/100+10</f>
        <v>10</v>
      </c>
      <c r="D25" s="4">
        <f>C25</f>
        <v>10</v>
      </c>
      <c r="E25" s="2"/>
      <c r="F25" s="3"/>
      <c r="G25" s="4">
        <f>D25+F25</f>
        <v>10</v>
      </c>
      <c r="H25" s="2"/>
      <c r="I25" s="3"/>
      <c r="J25" s="4">
        <f>G25+I25</f>
        <v>10</v>
      </c>
      <c r="K25" s="2"/>
      <c r="L25" s="3"/>
      <c r="M25" s="3">
        <f>J25+L25</f>
        <v>10</v>
      </c>
      <c r="N25" s="52">
        <f>M25</f>
        <v>10</v>
      </c>
      <c r="P25" s="54" t="s">
        <v>33</v>
      </c>
      <c r="Q25" s="55">
        <v>106.84533324066996</v>
      </c>
    </row>
    <row r="26" spans="1:17" x14ac:dyDescent="0.25">
      <c r="A26" s="1" t="s">
        <v>32</v>
      </c>
      <c r="B26" s="20">
        <v>0</v>
      </c>
      <c r="C26" s="3">
        <f>B26*(1+$B$2)*$B$4/100+10</f>
        <v>10</v>
      </c>
      <c r="D26" s="4">
        <f>C26</f>
        <v>10</v>
      </c>
      <c r="E26" s="2"/>
      <c r="F26" s="3"/>
      <c r="G26" s="4">
        <f>D26+F26</f>
        <v>10</v>
      </c>
      <c r="H26" s="2"/>
      <c r="I26" s="3"/>
      <c r="J26" s="4">
        <f>G26+I26</f>
        <v>10</v>
      </c>
      <c r="K26" s="2"/>
      <c r="L26" s="3"/>
      <c r="M26" s="3">
        <f>J26+L26</f>
        <v>10</v>
      </c>
      <c r="N26" s="52">
        <f>M26</f>
        <v>10</v>
      </c>
      <c r="P26" s="54" t="s">
        <v>34</v>
      </c>
      <c r="Q26" s="55">
        <v>87.160799916602954</v>
      </c>
    </row>
    <row r="27" spans="1:17" x14ac:dyDescent="0.25">
      <c r="A27" s="1" t="s">
        <v>31</v>
      </c>
      <c r="B27" s="20">
        <v>0</v>
      </c>
      <c r="C27" s="3">
        <f>B27*(1+$B$2)*$B$4/100+10</f>
        <v>10</v>
      </c>
      <c r="D27" s="4">
        <f>C27</f>
        <v>10</v>
      </c>
      <c r="E27" s="2"/>
      <c r="F27" s="3"/>
      <c r="G27" s="4">
        <f>D27+F27</f>
        <v>10</v>
      </c>
      <c r="H27" s="2"/>
      <c r="I27" s="3"/>
      <c r="J27" s="4">
        <f>G27+I27</f>
        <v>10</v>
      </c>
      <c r="K27" s="2"/>
      <c r="L27" s="3"/>
      <c r="M27" s="3">
        <f>J27+L27</f>
        <v>10</v>
      </c>
      <c r="N27" s="52">
        <f>M27</f>
        <v>10</v>
      </c>
      <c r="P27" s="54" t="s">
        <v>41</v>
      </c>
      <c r="Q27" s="55">
        <v>82.597925456682063</v>
      </c>
    </row>
    <row r="28" spans="1:17" x14ac:dyDescent="0.25">
      <c r="A28" s="1" t="s">
        <v>33</v>
      </c>
      <c r="B28" s="20">
        <v>0</v>
      </c>
      <c r="C28" s="3">
        <f>B28*(1+$B$2)*$B$4/100+10</f>
        <v>10</v>
      </c>
      <c r="D28" s="4">
        <f>C28</f>
        <v>10</v>
      </c>
      <c r="E28" s="2">
        <v>50</v>
      </c>
      <c r="F28" s="3">
        <f>E28*(1+$E$2)*$E$3/100</f>
        <v>96.845333240669959</v>
      </c>
      <c r="G28" s="4">
        <f>D28+F28</f>
        <v>106.84533324066996</v>
      </c>
      <c r="H28" s="2"/>
      <c r="I28" s="3"/>
      <c r="J28" s="4">
        <f>G28+I28</f>
        <v>106.84533324066996</v>
      </c>
      <c r="K28" s="2"/>
      <c r="L28" s="3"/>
      <c r="M28" s="3">
        <f>J28+L28</f>
        <v>106.84533324066996</v>
      </c>
      <c r="N28" s="52">
        <f>M28</f>
        <v>106.84533324066996</v>
      </c>
      <c r="P28" s="54" t="s">
        <v>22</v>
      </c>
      <c r="Q28" s="55">
        <v>80.875</v>
      </c>
    </row>
    <row r="29" spans="1:17" x14ac:dyDescent="0.25">
      <c r="A29" s="1" t="s">
        <v>34</v>
      </c>
      <c r="B29" s="20"/>
      <c r="C29" s="3"/>
      <c r="D29" s="4"/>
      <c r="E29" s="21">
        <v>45</v>
      </c>
      <c r="F29" s="3">
        <f>E29*(1+$E$2)*$E$3/100</f>
        <v>87.160799916602954</v>
      </c>
      <c r="G29" s="4">
        <f>D29+F29</f>
        <v>87.160799916602954</v>
      </c>
      <c r="H29" s="2"/>
      <c r="I29" s="3"/>
      <c r="J29" s="4">
        <f>G29+I29</f>
        <v>87.160799916602954</v>
      </c>
      <c r="K29" s="2"/>
      <c r="L29" s="3"/>
      <c r="M29" s="3">
        <f>J29+L29</f>
        <v>87.160799916602954</v>
      </c>
      <c r="N29" s="39">
        <f>M29</f>
        <v>87.160799916602954</v>
      </c>
      <c r="P29" s="54" t="s">
        <v>99</v>
      </c>
      <c r="Q29" s="55">
        <v>79.274297063072595</v>
      </c>
    </row>
    <row r="30" spans="1:17" x14ac:dyDescent="0.25">
      <c r="A30" s="1" t="s">
        <v>35</v>
      </c>
      <c r="B30" s="20"/>
      <c r="C30" s="3"/>
      <c r="D30" s="4"/>
      <c r="E30" s="21">
        <v>40</v>
      </c>
      <c r="F30" s="3">
        <f>E30*(1+$E$2)*$E$3/100</f>
        <v>77.47626659253595</v>
      </c>
      <c r="G30" s="4">
        <f>D30+F30</f>
        <v>77.47626659253595</v>
      </c>
      <c r="H30" s="2"/>
      <c r="I30" s="3"/>
      <c r="J30" s="4">
        <f>G30+I30</f>
        <v>77.47626659253595</v>
      </c>
      <c r="K30" s="2">
        <v>28</v>
      </c>
      <c r="L30" s="3">
        <f>K30*(1+$K$2)*$K$4/100</f>
        <v>44.393606355320657</v>
      </c>
      <c r="M30" s="3">
        <f>J30+L30</f>
        <v>121.86987294785661</v>
      </c>
      <c r="N30" s="39">
        <f>M30</f>
        <v>121.86987294785661</v>
      </c>
      <c r="P30" s="54" t="s">
        <v>42</v>
      </c>
      <c r="Q30" s="55">
        <v>75.089023142438236</v>
      </c>
    </row>
    <row r="31" spans="1:17" x14ac:dyDescent="0.25">
      <c r="A31" s="1" t="s">
        <v>36</v>
      </c>
      <c r="B31" s="20"/>
      <c r="C31" s="3"/>
      <c r="D31" s="4"/>
      <c r="E31" s="21">
        <v>32</v>
      </c>
      <c r="F31" s="3">
        <f>E31*(1+$E$2)*$E$3/100</f>
        <v>61.981013274028761</v>
      </c>
      <c r="G31" s="4">
        <f>D31+F31</f>
        <v>61.981013274028761</v>
      </c>
      <c r="H31" s="2"/>
      <c r="I31" s="3"/>
      <c r="J31" s="4">
        <f>G31+I31</f>
        <v>61.981013274028761</v>
      </c>
      <c r="K31" s="2"/>
      <c r="L31" s="3"/>
      <c r="M31" s="3">
        <f>J31+L31</f>
        <v>61.981013274028761</v>
      </c>
      <c r="N31" s="39">
        <f>M31</f>
        <v>61.981013274028761</v>
      </c>
      <c r="P31" s="54" t="s">
        <v>50</v>
      </c>
      <c r="Q31" s="55">
        <v>63.419437650458079</v>
      </c>
    </row>
    <row r="32" spans="1:17" x14ac:dyDescent="0.25">
      <c r="A32" s="1" t="s">
        <v>37</v>
      </c>
      <c r="B32" s="20"/>
      <c r="C32" s="3"/>
      <c r="D32" s="4"/>
      <c r="E32" s="21">
        <v>0</v>
      </c>
      <c r="F32" s="18"/>
      <c r="G32" s="4">
        <f>D32+F32</f>
        <v>0</v>
      </c>
      <c r="H32" s="2"/>
      <c r="I32" s="3"/>
      <c r="J32" s="4">
        <f>G32+I32</f>
        <v>0</v>
      </c>
      <c r="K32" s="2"/>
      <c r="L32" s="3"/>
      <c r="M32" s="3">
        <f>J32+L32</f>
        <v>0</v>
      </c>
      <c r="N32" s="39">
        <f>M32</f>
        <v>0</v>
      </c>
      <c r="P32" s="54" t="s">
        <v>36</v>
      </c>
      <c r="Q32" s="55">
        <v>61.981013274028761</v>
      </c>
    </row>
    <row r="33" spans="1:17" x14ac:dyDescent="0.25">
      <c r="A33" s="1" t="s">
        <v>38</v>
      </c>
      <c r="B33" s="2"/>
      <c r="C33" s="3"/>
      <c r="D33" s="4"/>
      <c r="E33" s="2"/>
      <c r="F33" s="3"/>
      <c r="G33" s="4"/>
      <c r="H33" s="21">
        <v>100</v>
      </c>
      <c r="I33" s="3">
        <f>H33*(1+$H$2)*$H$4/100</f>
        <v>150.17804628487647</v>
      </c>
      <c r="J33" s="4">
        <f>G33+I33</f>
        <v>150.17804628487647</v>
      </c>
      <c r="K33" s="2"/>
      <c r="L33" s="3"/>
      <c r="M33" s="3">
        <f>J33+L33</f>
        <v>150.17804628487647</v>
      </c>
      <c r="N33" s="39">
        <f>M33</f>
        <v>150.17804628487647</v>
      </c>
      <c r="P33" s="54" t="s">
        <v>100</v>
      </c>
      <c r="Q33" s="55">
        <v>57.077493885412267</v>
      </c>
    </row>
    <row r="34" spans="1:17" x14ac:dyDescent="0.25">
      <c r="A34" s="1" t="s">
        <v>39</v>
      </c>
      <c r="B34" s="2"/>
      <c r="C34" s="3"/>
      <c r="D34" s="4"/>
      <c r="E34" s="2"/>
      <c r="F34" s="3"/>
      <c r="G34" s="4"/>
      <c r="H34" s="21">
        <v>87</v>
      </c>
      <c r="I34" s="3">
        <f>H34*(1+$H$2)*$H$4/100</f>
        <v>130.65490026784252</v>
      </c>
      <c r="J34" s="4">
        <f>G34+I34</f>
        <v>130.65490026784252</v>
      </c>
      <c r="K34" s="2">
        <v>87</v>
      </c>
      <c r="L34" s="3">
        <f>K34*(1+$K$2)*$K$4/100</f>
        <v>137.9372768897463</v>
      </c>
      <c r="M34" s="3">
        <f>J34+L34</f>
        <v>268.59217715758882</v>
      </c>
      <c r="N34" s="39">
        <f>M34</f>
        <v>268.59217715758882</v>
      </c>
      <c r="P34" s="54" t="s">
        <v>26</v>
      </c>
      <c r="Q34" s="55">
        <v>54.1</v>
      </c>
    </row>
    <row r="35" spans="1:17" x14ac:dyDescent="0.25">
      <c r="A35" s="1" t="s">
        <v>40</v>
      </c>
      <c r="B35" s="2"/>
      <c r="C35" s="3"/>
      <c r="D35" s="4"/>
      <c r="E35" s="2"/>
      <c r="F35" s="3"/>
      <c r="G35" s="4"/>
      <c r="H35" s="21">
        <v>60</v>
      </c>
      <c r="I35" s="3">
        <f>H35*(1+$H$2)*$H$4/100</f>
        <v>90.106827770925889</v>
      </c>
      <c r="J35" s="4">
        <f>G35+I35</f>
        <v>90.106827770925889</v>
      </c>
      <c r="K35" s="2">
        <v>60</v>
      </c>
      <c r="L35" s="3">
        <f>K35*(1+$K$2)*$K$4/100</f>
        <v>95.129156475687111</v>
      </c>
      <c r="M35" s="3">
        <f>J35+L35</f>
        <v>185.23598424661299</v>
      </c>
      <c r="N35" s="39">
        <f>M35</f>
        <v>185.23598424661299</v>
      </c>
      <c r="P35" s="54" t="s">
        <v>27</v>
      </c>
      <c r="Q35" s="55">
        <v>49.375</v>
      </c>
    </row>
    <row r="36" spans="1:17" x14ac:dyDescent="0.25">
      <c r="A36" s="1" t="s">
        <v>41</v>
      </c>
      <c r="B36" s="2"/>
      <c r="C36" s="3"/>
      <c r="D36" s="4"/>
      <c r="E36" s="2"/>
      <c r="F36" s="3"/>
      <c r="G36" s="4"/>
      <c r="H36" s="21">
        <v>55</v>
      </c>
      <c r="I36" s="3">
        <f>H36*(1+$H$2)*$H$4/100</f>
        <v>82.597925456682063</v>
      </c>
      <c r="J36" s="4">
        <f>G36+I36</f>
        <v>82.597925456682063</v>
      </c>
      <c r="K36" s="2"/>
      <c r="L36" s="3"/>
      <c r="M36" s="3">
        <f>J36+L36</f>
        <v>82.597925456682063</v>
      </c>
      <c r="N36" s="39">
        <f>M36</f>
        <v>82.597925456682063</v>
      </c>
      <c r="P36" s="54" t="s">
        <v>28</v>
      </c>
      <c r="Q36" s="55">
        <v>44.65</v>
      </c>
    </row>
    <row r="37" spans="1:17" x14ac:dyDescent="0.25">
      <c r="A37" s="1" t="s">
        <v>42</v>
      </c>
      <c r="B37" s="2"/>
      <c r="C37" s="3"/>
      <c r="D37" s="4"/>
      <c r="E37" s="2"/>
      <c r="F37" s="3"/>
      <c r="G37" s="4"/>
      <c r="H37" s="21">
        <v>50</v>
      </c>
      <c r="I37" s="3">
        <f>H37*(1+$H$2)*$H$4/100</f>
        <v>75.089023142438236</v>
      </c>
      <c r="J37" s="4">
        <f>G37+I37</f>
        <v>75.089023142438236</v>
      </c>
      <c r="K37" s="2"/>
      <c r="L37" s="3"/>
      <c r="M37" s="3">
        <f>J37+L37</f>
        <v>75.089023142438236</v>
      </c>
      <c r="N37" s="39">
        <f>M37</f>
        <v>75.089023142438236</v>
      </c>
      <c r="P37" s="54" t="s">
        <v>29</v>
      </c>
      <c r="Q37" s="55">
        <v>41.5</v>
      </c>
    </row>
    <row r="38" spans="1:17" x14ac:dyDescent="0.25">
      <c r="A38" s="1" t="s">
        <v>43</v>
      </c>
      <c r="B38" s="2"/>
      <c r="C38" s="3"/>
      <c r="D38" s="4"/>
      <c r="E38" s="2"/>
      <c r="F38" s="3"/>
      <c r="G38" s="4"/>
      <c r="H38" s="21">
        <v>45</v>
      </c>
      <c r="I38" s="3">
        <f>H38*(1+$H$2)*$H$4/100</f>
        <v>67.58012082819441</v>
      </c>
      <c r="J38" s="4">
        <f>G38+I38</f>
        <v>67.58012082819441</v>
      </c>
      <c r="K38" s="2">
        <v>32</v>
      </c>
      <c r="L38" s="3">
        <f>K38*(1+$K$2)*$K$4/100</f>
        <v>50.735550120366462</v>
      </c>
      <c r="M38" s="3">
        <f>J38+L38</f>
        <v>118.31567094856086</v>
      </c>
      <c r="N38" s="39">
        <f>M38</f>
        <v>118.31567094856086</v>
      </c>
      <c r="P38" s="54" t="s">
        <v>30</v>
      </c>
      <c r="Q38" s="55">
        <v>10</v>
      </c>
    </row>
    <row r="39" spans="1:17" x14ac:dyDescent="0.25">
      <c r="A39" s="1" t="s">
        <v>99</v>
      </c>
      <c r="B39" s="2"/>
      <c r="C39" s="3"/>
      <c r="D39" s="4"/>
      <c r="E39" s="2"/>
      <c r="F39" s="3"/>
      <c r="G39" s="4"/>
      <c r="H39" s="2"/>
      <c r="I39" s="3"/>
      <c r="J39" s="4"/>
      <c r="K39" s="21">
        <v>50</v>
      </c>
      <c r="L39" s="3">
        <f>K39*(1+$K$2)*$K$4/100</f>
        <v>79.274297063072595</v>
      </c>
      <c r="M39" s="3">
        <f>J39+L39</f>
        <v>79.274297063072595</v>
      </c>
      <c r="N39" s="39">
        <f>M39</f>
        <v>79.274297063072595</v>
      </c>
      <c r="P39" s="54" t="s">
        <v>32</v>
      </c>
      <c r="Q39" s="55">
        <v>10</v>
      </c>
    </row>
    <row r="40" spans="1:17" x14ac:dyDescent="0.25">
      <c r="A40" s="1" t="s">
        <v>50</v>
      </c>
      <c r="B40" s="2"/>
      <c r="C40" s="3"/>
      <c r="D40" s="4"/>
      <c r="E40" s="2"/>
      <c r="F40" s="3"/>
      <c r="G40" s="4"/>
      <c r="H40" s="2"/>
      <c r="I40" s="3"/>
      <c r="J40" s="4"/>
      <c r="K40" s="21">
        <v>40</v>
      </c>
      <c r="L40" s="3">
        <f>K40*(1+$K$2)*$K$4/100</f>
        <v>63.419437650458079</v>
      </c>
      <c r="M40" s="3">
        <f>J40+L40</f>
        <v>63.419437650458079</v>
      </c>
      <c r="N40" s="39">
        <f>M40</f>
        <v>63.419437650458079</v>
      </c>
      <c r="P40" s="54" t="s">
        <v>31</v>
      </c>
      <c r="Q40" s="55">
        <v>10</v>
      </c>
    </row>
    <row r="41" spans="1:17" ht="15.75" thickBot="1" x14ac:dyDescent="0.3">
      <c r="A41" s="11" t="s">
        <v>100</v>
      </c>
      <c r="B41" s="5"/>
      <c r="C41" s="6"/>
      <c r="D41" s="7"/>
      <c r="E41" s="5"/>
      <c r="F41" s="6"/>
      <c r="G41" s="7"/>
      <c r="H41" s="5"/>
      <c r="I41" s="6"/>
      <c r="J41" s="7"/>
      <c r="K41" s="34">
        <v>36</v>
      </c>
      <c r="L41" s="6">
        <f>K41*(1+$K$2)*$K$4/100</f>
        <v>57.077493885412267</v>
      </c>
      <c r="M41" s="6">
        <f>J41+L41</f>
        <v>57.077493885412267</v>
      </c>
      <c r="N41" s="40">
        <f>M41</f>
        <v>57.077493885412267</v>
      </c>
      <c r="P41" s="56" t="s">
        <v>37</v>
      </c>
      <c r="Q41" s="57">
        <v>0</v>
      </c>
    </row>
    <row r="42" spans="1:1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7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7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7" x14ac:dyDescent="0.25">
      <c r="B45" s="3"/>
      <c r="C45" s="3"/>
      <c r="D45" s="3"/>
    </row>
    <row r="46" spans="1:17" x14ac:dyDescent="0.25">
      <c r="B46" s="3"/>
      <c r="C46" s="3"/>
      <c r="D46" s="3"/>
    </row>
    <row r="47" spans="1:17" x14ac:dyDescent="0.25">
      <c r="B47" s="3"/>
      <c r="C47" s="3"/>
      <c r="D47" s="3"/>
    </row>
    <row r="48" spans="1:17" x14ac:dyDescent="0.25">
      <c r="B48" s="3"/>
      <c r="C48" s="3"/>
      <c r="D48" s="3"/>
    </row>
    <row r="49" spans="1:17" ht="15.75" thickBot="1" x14ac:dyDescent="0.3">
      <c r="B49" s="3"/>
      <c r="C49" s="3"/>
      <c r="D49" s="3"/>
    </row>
    <row r="50" spans="1:17" ht="15.75" thickBot="1" x14ac:dyDescent="0.3">
      <c r="B50" s="31" t="s">
        <v>3</v>
      </c>
      <c r="C50" s="32"/>
      <c r="D50" s="33"/>
      <c r="E50" s="31" t="s">
        <v>4</v>
      </c>
      <c r="F50" s="32"/>
      <c r="G50" s="33"/>
      <c r="H50" s="31" t="s">
        <v>5</v>
      </c>
      <c r="I50" s="32"/>
      <c r="J50" s="33"/>
      <c r="K50" s="31" t="s">
        <v>6</v>
      </c>
      <c r="L50" s="32"/>
      <c r="M50" s="33"/>
      <c r="N50" s="41" t="s">
        <v>101</v>
      </c>
    </row>
    <row r="51" spans="1:17" x14ac:dyDescent="0.25">
      <c r="A51" s="8" t="s">
        <v>7</v>
      </c>
      <c r="B51" s="31">
        <v>0.5</v>
      </c>
      <c r="C51" s="32"/>
      <c r="D51" s="33"/>
      <c r="E51" s="31">
        <f>(D58+D59+D64+D67+D75+D78+D83+E54*40)/B56</f>
        <v>0.4250201920488198</v>
      </c>
      <c r="F51" s="32"/>
      <c r="G51" s="33"/>
      <c r="H51" s="31">
        <f>(G78+G86+40*H54)/E56</f>
        <v>7.9671353690304245E-2</v>
      </c>
      <c r="I51" s="32"/>
      <c r="J51" s="33"/>
      <c r="K51" s="31">
        <f>(J62+J64+J67+J69+J76+J78+J91+J92+J95+J100+J101+J103+40*K54)/H56</f>
        <v>0.32530832190658177</v>
      </c>
      <c r="L51" s="32"/>
      <c r="M51" s="33"/>
      <c r="N51" s="35"/>
    </row>
    <row r="52" spans="1:17" x14ac:dyDescent="0.25">
      <c r="A52" s="1" t="s">
        <v>8</v>
      </c>
      <c r="B52" s="25">
        <v>105</v>
      </c>
      <c r="C52" s="26"/>
      <c r="D52" s="27"/>
      <c r="E52" s="25">
        <v>110</v>
      </c>
      <c r="F52" s="26"/>
      <c r="G52" s="27"/>
      <c r="H52" s="25">
        <v>110</v>
      </c>
      <c r="I52" s="26"/>
      <c r="J52" s="27"/>
      <c r="K52" s="25">
        <v>105</v>
      </c>
      <c r="L52" s="26"/>
      <c r="M52" s="27"/>
      <c r="N52" s="36"/>
    </row>
    <row r="53" spans="1:17" x14ac:dyDescent="0.25">
      <c r="A53" s="1" t="s">
        <v>9</v>
      </c>
      <c r="B53" s="25">
        <v>105</v>
      </c>
      <c r="C53" s="26"/>
      <c r="D53" s="27"/>
      <c r="E53" s="25">
        <v>110</v>
      </c>
      <c r="F53" s="26"/>
      <c r="G53" s="27"/>
      <c r="H53" s="25">
        <v>66</v>
      </c>
      <c r="I53" s="26"/>
      <c r="J53" s="27"/>
      <c r="K53" s="25">
        <v>105</v>
      </c>
      <c r="L53" s="26"/>
      <c r="M53" s="27"/>
      <c r="N53" s="36"/>
    </row>
    <row r="54" spans="1:17" x14ac:dyDescent="0.25">
      <c r="A54" s="1" t="s">
        <v>10</v>
      </c>
      <c r="B54" s="25">
        <v>0</v>
      </c>
      <c r="C54" s="26"/>
      <c r="D54" s="27"/>
      <c r="E54" s="25">
        <v>7</v>
      </c>
      <c r="F54" s="26"/>
      <c r="G54" s="27"/>
      <c r="H54" s="25">
        <v>4</v>
      </c>
      <c r="I54" s="26"/>
      <c r="J54" s="27"/>
      <c r="K54" s="25">
        <v>9</v>
      </c>
      <c r="L54" s="26"/>
      <c r="M54" s="27"/>
      <c r="N54" s="36"/>
    </row>
    <row r="55" spans="1:17" ht="17.25" customHeight="1" x14ac:dyDescent="0.25">
      <c r="A55" s="1" t="s">
        <v>11</v>
      </c>
      <c r="B55" s="25">
        <f>SUM(C58:C106)</f>
        <v>1950.0250000000003</v>
      </c>
      <c r="C55" s="26"/>
      <c r="D55" s="27"/>
      <c r="E55" s="25">
        <f>SUM(F58:F106)+E54*40</f>
        <v>1391.3732477788747</v>
      </c>
      <c r="F55" s="26"/>
      <c r="G55" s="27"/>
      <c r="H55" s="25">
        <f>I58+SUM(I58:I106)+40*H54</f>
        <v>487.07563988694073</v>
      </c>
      <c r="I55" s="26"/>
      <c r="J55" s="27"/>
      <c r="K55" s="25">
        <f>SUM(L58:L115)+40*K54</f>
        <v>1599.8922005597024</v>
      </c>
      <c r="L55" s="26"/>
      <c r="M55" s="27"/>
      <c r="N55" s="36"/>
    </row>
    <row r="56" spans="1:17" ht="15.75" thickBot="1" x14ac:dyDescent="0.3">
      <c r="A56" s="11" t="s">
        <v>12</v>
      </c>
      <c r="B56" s="28">
        <f>B55</f>
        <v>1950.0250000000003</v>
      </c>
      <c r="C56" s="29"/>
      <c r="D56" s="30"/>
      <c r="E56" s="28">
        <f>B56+E55</f>
        <v>3341.398247778875</v>
      </c>
      <c r="F56" s="29"/>
      <c r="G56" s="30"/>
      <c r="H56" s="28">
        <f>E56+H55</f>
        <v>3828.4738876658157</v>
      </c>
      <c r="I56" s="29"/>
      <c r="J56" s="30"/>
      <c r="K56" s="28">
        <f>H56+K55</f>
        <v>5428.3660882255181</v>
      </c>
      <c r="L56" s="29"/>
      <c r="M56" s="30"/>
      <c r="N56" s="37"/>
    </row>
    <row r="57" spans="1:17" ht="15.75" thickBot="1" x14ac:dyDescent="0.3">
      <c r="A57" s="12" t="s">
        <v>13</v>
      </c>
      <c r="B57" s="15" t="s">
        <v>0</v>
      </c>
      <c r="C57" s="13" t="s">
        <v>1</v>
      </c>
      <c r="D57" s="14" t="s">
        <v>2</v>
      </c>
      <c r="E57" s="15" t="s">
        <v>0</v>
      </c>
      <c r="F57" s="13" t="s">
        <v>1</v>
      </c>
      <c r="G57" s="14" t="s">
        <v>2</v>
      </c>
      <c r="H57" s="15" t="s">
        <v>0</v>
      </c>
      <c r="I57" s="13" t="s">
        <v>1</v>
      </c>
      <c r="J57" s="14" t="s">
        <v>2</v>
      </c>
      <c r="K57" s="15" t="s">
        <v>0</v>
      </c>
      <c r="L57" s="13" t="s">
        <v>1</v>
      </c>
      <c r="M57" s="14" t="s">
        <v>2</v>
      </c>
      <c r="N57" s="59"/>
    </row>
    <row r="58" spans="1:17" x14ac:dyDescent="0.25">
      <c r="A58" s="8" t="s">
        <v>44</v>
      </c>
      <c r="B58" s="22">
        <v>77</v>
      </c>
      <c r="C58" s="9">
        <f>B58*(1+$B$51)*$B$53/100+10</f>
        <v>131.27500000000001</v>
      </c>
      <c r="D58" s="10">
        <f>C58</f>
        <v>131.27500000000001</v>
      </c>
      <c r="E58" s="16">
        <v>77</v>
      </c>
      <c r="F58" s="9">
        <f>E58*(1+$E$51)*$E$52/100</f>
        <v>120.69921026653505</v>
      </c>
      <c r="G58" s="10">
        <f>D58+F58</f>
        <v>251.97421026653507</v>
      </c>
      <c r="H58" s="16"/>
      <c r="I58" s="9"/>
      <c r="J58" s="10">
        <f>G58+I58</f>
        <v>251.97421026653507</v>
      </c>
      <c r="K58" s="16"/>
      <c r="L58" s="9"/>
      <c r="M58" s="10">
        <f>J58+L58</f>
        <v>251.97421026653507</v>
      </c>
      <c r="N58" s="35">
        <f>M58</f>
        <v>251.97421026653507</v>
      </c>
      <c r="P58" s="42" t="s">
        <v>79</v>
      </c>
      <c r="Q58" s="44">
        <v>306.65737380019107</v>
      </c>
    </row>
    <row r="59" spans="1:17" x14ac:dyDescent="0.25">
      <c r="A59" s="1" t="s">
        <v>45</v>
      </c>
      <c r="B59" s="19">
        <v>65</v>
      </c>
      <c r="C59" s="3">
        <f t="shared" ref="C59:C106" si="0">B59*(1+$B$51)*$B$53/100+10</f>
        <v>112.375</v>
      </c>
      <c r="D59" s="4">
        <f t="shared" ref="D59:D106" si="1">C59</f>
        <v>112.375</v>
      </c>
      <c r="E59" s="2">
        <v>87</v>
      </c>
      <c r="F59" s="3">
        <f t="shared" ref="F59:F88" si="2">E59*(1+$E$51)*$E$52/100</f>
        <v>136.37443237907209</v>
      </c>
      <c r="G59" s="4">
        <f t="shared" ref="G59:G106" si="3">D59+F59</f>
        <v>248.74943237907209</v>
      </c>
      <c r="H59" s="2"/>
      <c r="I59" s="3"/>
      <c r="J59" s="4">
        <f t="shared" ref="J59:J106" si="4">G59+I59</f>
        <v>248.74943237907209</v>
      </c>
      <c r="K59" s="2"/>
      <c r="L59" s="3"/>
      <c r="M59" s="4">
        <f t="shared" ref="M59:M115" si="5">J59+L59</f>
        <v>248.74943237907209</v>
      </c>
      <c r="N59" s="36">
        <f t="shared" ref="N59:N115" si="6">M59</f>
        <v>248.74943237907209</v>
      </c>
      <c r="P59" s="54" t="s">
        <v>68</v>
      </c>
      <c r="Q59" s="44">
        <v>303.7772211253702</v>
      </c>
    </row>
    <row r="60" spans="1:17" x14ac:dyDescent="0.25">
      <c r="A60" s="1" t="s">
        <v>34</v>
      </c>
      <c r="B60" s="19">
        <v>60</v>
      </c>
      <c r="C60" s="3">
        <f t="shared" si="0"/>
        <v>104.5</v>
      </c>
      <c r="D60" s="4">
        <f t="shared" si="1"/>
        <v>104.5</v>
      </c>
      <c r="E60" s="2"/>
      <c r="F60" s="3"/>
      <c r="G60" s="4">
        <f t="shared" si="3"/>
        <v>104.5</v>
      </c>
      <c r="H60" s="2"/>
      <c r="I60" s="3"/>
      <c r="J60" s="4">
        <f t="shared" si="4"/>
        <v>104.5</v>
      </c>
      <c r="K60" s="2"/>
      <c r="L60" s="3"/>
      <c r="M60" s="4">
        <f t="shared" si="5"/>
        <v>104.5</v>
      </c>
      <c r="N60" s="36">
        <f t="shared" si="6"/>
        <v>104.5</v>
      </c>
      <c r="P60" s="54" t="s">
        <v>49</v>
      </c>
      <c r="Q60" s="44">
        <v>289.87773261390623</v>
      </c>
    </row>
    <row r="61" spans="1:17" x14ac:dyDescent="0.25">
      <c r="A61" s="1" t="s">
        <v>46</v>
      </c>
      <c r="B61" s="19">
        <v>55</v>
      </c>
      <c r="C61" s="3">
        <f t="shared" si="0"/>
        <v>96.625</v>
      </c>
      <c r="D61" s="4">
        <f t="shared" si="1"/>
        <v>96.625</v>
      </c>
      <c r="E61" s="2"/>
      <c r="F61" s="3"/>
      <c r="G61" s="4">
        <f t="shared" si="3"/>
        <v>96.625</v>
      </c>
      <c r="H61" s="2"/>
      <c r="I61" s="3"/>
      <c r="J61" s="4">
        <f t="shared" si="4"/>
        <v>96.625</v>
      </c>
      <c r="K61" s="2"/>
      <c r="L61" s="3"/>
      <c r="M61" s="4">
        <f t="shared" si="5"/>
        <v>96.625</v>
      </c>
      <c r="N61" s="36">
        <f t="shared" si="6"/>
        <v>96.625</v>
      </c>
      <c r="P61" s="54" t="s">
        <v>44</v>
      </c>
      <c r="Q61" s="44">
        <v>251.97421026653507</v>
      </c>
    </row>
    <row r="62" spans="1:17" x14ac:dyDescent="0.25">
      <c r="A62" s="1" t="s">
        <v>47</v>
      </c>
      <c r="B62" s="19">
        <v>50</v>
      </c>
      <c r="C62" s="3">
        <f t="shared" si="0"/>
        <v>88.75</v>
      </c>
      <c r="D62" s="4">
        <f t="shared" si="1"/>
        <v>88.75</v>
      </c>
      <c r="E62" s="2"/>
      <c r="F62" s="3"/>
      <c r="G62" s="4">
        <f t="shared" si="3"/>
        <v>88.75</v>
      </c>
      <c r="H62" s="2"/>
      <c r="I62" s="3"/>
      <c r="J62" s="4">
        <f t="shared" si="4"/>
        <v>88.75</v>
      </c>
      <c r="K62" s="2">
        <v>50</v>
      </c>
      <c r="L62" s="3">
        <f t="shared" ref="L59:L115" si="7">K62*(1+$K$51)*$K$53/100</f>
        <v>69.578686900095548</v>
      </c>
      <c r="M62" s="4">
        <f t="shared" si="5"/>
        <v>158.32868690009553</v>
      </c>
      <c r="N62" s="36">
        <f t="shared" si="6"/>
        <v>158.32868690009553</v>
      </c>
      <c r="P62" s="54" t="s">
        <v>45</v>
      </c>
      <c r="Q62" s="44">
        <v>248.74943237907209</v>
      </c>
    </row>
    <row r="63" spans="1:17" x14ac:dyDescent="0.25">
      <c r="A63" s="1" t="s">
        <v>48</v>
      </c>
      <c r="B63" s="19">
        <v>45</v>
      </c>
      <c r="C63" s="3">
        <f t="shared" si="0"/>
        <v>80.875</v>
      </c>
      <c r="D63" s="4">
        <f t="shared" si="1"/>
        <v>80.875</v>
      </c>
      <c r="E63" s="2"/>
      <c r="F63" s="3"/>
      <c r="G63" s="4">
        <f t="shared" si="3"/>
        <v>80.875</v>
      </c>
      <c r="H63" s="2"/>
      <c r="I63" s="3"/>
      <c r="J63" s="4">
        <f t="shared" si="4"/>
        <v>80.875</v>
      </c>
      <c r="K63" s="2"/>
      <c r="L63" s="3"/>
      <c r="M63" s="4">
        <f t="shared" si="5"/>
        <v>80.875</v>
      </c>
      <c r="N63" s="36">
        <f t="shared" si="6"/>
        <v>80.875</v>
      </c>
      <c r="P63" s="54" t="s">
        <v>52</v>
      </c>
      <c r="Q63" s="44">
        <v>224.68788826532722</v>
      </c>
    </row>
    <row r="64" spans="1:17" x14ac:dyDescent="0.25">
      <c r="A64" s="1" t="s">
        <v>49</v>
      </c>
      <c r="B64" s="19">
        <v>40</v>
      </c>
      <c r="C64" s="3">
        <f t="shared" si="0"/>
        <v>73</v>
      </c>
      <c r="D64" s="4">
        <f t="shared" si="1"/>
        <v>73</v>
      </c>
      <c r="E64" s="2">
        <v>70</v>
      </c>
      <c r="F64" s="3">
        <f t="shared" si="2"/>
        <v>109.72655478775913</v>
      </c>
      <c r="G64" s="4">
        <f t="shared" si="3"/>
        <v>182.72655478775914</v>
      </c>
      <c r="H64" s="2"/>
      <c r="I64" s="3"/>
      <c r="J64" s="4">
        <f t="shared" si="4"/>
        <v>182.72655478775914</v>
      </c>
      <c r="K64" s="2">
        <v>77</v>
      </c>
      <c r="L64" s="3">
        <f t="shared" si="7"/>
        <v>107.15117782614712</v>
      </c>
      <c r="M64" s="4">
        <f t="shared" si="5"/>
        <v>289.87773261390623</v>
      </c>
      <c r="N64" s="36">
        <f t="shared" si="6"/>
        <v>289.87773261390623</v>
      </c>
      <c r="P64" s="54" t="s">
        <v>71</v>
      </c>
      <c r="Q64" s="44">
        <v>167.47203096251366</v>
      </c>
    </row>
    <row r="65" spans="1:17" x14ac:dyDescent="0.25">
      <c r="A65" s="1" t="s">
        <v>50</v>
      </c>
      <c r="B65" s="19">
        <v>36</v>
      </c>
      <c r="C65" s="3">
        <f t="shared" si="0"/>
        <v>66.7</v>
      </c>
      <c r="D65" s="4">
        <f t="shared" si="1"/>
        <v>66.7</v>
      </c>
      <c r="E65" s="2"/>
      <c r="F65" s="3"/>
      <c r="G65" s="4">
        <f t="shared" si="3"/>
        <v>66.7</v>
      </c>
      <c r="H65" s="2"/>
      <c r="I65" s="3"/>
      <c r="J65" s="4">
        <f t="shared" si="4"/>
        <v>66.7</v>
      </c>
      <c r="K65" s="2"/>
      <c r="L65" s="3"/>
      <c r="M65" s="4">
        <f t="shared" si="5"/>
        <v>66.7</v>
      </c>
      <c r="N65" s="36">
        <f t="shared" si="6"/>
        <v>66.7</v>
      </c>
      <c r="P65" s="54" t="s">
        <v>80</v>
      </c>
      <c r="Q65" s="44">
        <v>164.78035961606116</v>
      </c>
    </row>
    <row r="66" spans="1:17" x14ac:dyDescent="0.25">
      <c r="A66" s="1" t="s">
        <v>51</v>
      </c>
      <c r="B66" s="19">
        <v>32</v>
      </c>
      <c r="C66" s="3">
        <f t="shared" si="0"/>
        <v>60.4</v>
      </c>
      <c r="D66" s="4">
        <f t="shared" si="1"/>
        <v>60.4</v>
      </c>
      <c r="E66" s="2"/>
      <c r="F66" s="3"/>
      <c r="G66" s="4">
        <f t="shared" si="3"/>
        <v>60.4</v>
      </c>
      <c r="H66" s="2"/>
      <c r="I66" s="3"/>
      <c r="J66" s="4">
        <f t="shared" si="4"/>
        <v>60.4</v>
      </c>
      <c r="K66" s="2"/>
      <c r="L66" s="3"/>
      <c r="M66" s="4">
        <f t="shared" si="5"/>
        <v>60.4</v>
      </c>
      <c r="N66" s="36">
        <f t="shared" si="6"/>
        <v>60.4</v>
      </c>
      <c r="P66" s="54" t="s">
        <v>54</v>
      </c>
      <c r="Q66" s="44">
        <v>159.41691520616624</v>
      </c>
    </row>
    <row r="67" spans="1:17" x14ac:dyDescent="0.25">
      <c r="A67" s="1" t="s">
        <v>52</v>
      </c>
      <c r="B67" s="19">
        <v>28</v>
      </c>
      <c r="C67" s="3">
        <f t="shared" si="0"/>
        <v>54.1</v>
      </c>
      <c r="D67" s="4">
        <f t="shared" si="1"/>
        <v>54.1</v>
      </c>
      <c r="E67" s="2">
        <v>60</v>
      </c>
      <c r="F67" s="3">
        <f t="shared" si="2"/>
        <v>94.051332675222113</v>
      </c>
      <c r="G67" s="4">
        <f t="shared" si="3"/>
        <v>148.15133267522211</v>
      </c>
      <c r="H67" s="2"/>
      <c r="I67" s="3"/>
      <c r="J67" s="4">
        <f t="shared" si="4"/>
        <v>148.15133267522211</v>
      </c>
      <c r="K67" s="2">
        <v>55</v>
      </c>
      <c r="L67" s="3">
        <f t="shared" si="7"/>
        <v>76.536555590105095</v>
      </c>
      <c r="M67" s="4">
        <f t="shared" si="5"/>
        <v>224.68788826532722</v>
      </c>
      <c r="N67" s="36">
        <f t="shared" si="6"/>
        <v>224.68788826532722</v>
      </c>
      <c r="P67" s="54" t="s">
        <v>47</v>
      </c>
      <c r="Q67" s="44">
        <v>158.32868690009553</v>
      </c>
    </row>
    <row r="68" spans="1:17" x14ac:dyDescent="0.25">
      <c r="A68" s="1" t="s">
        <v>53</v>
      </c>
      <c r="B68" s="19">
        <v>25</v>
      </c>
      <c r="C68" s="3">
        <f t="shared" si="0"/>
        <v>49.375</v>
      </c>
      <c r="D68" s="4">
        <f t="shared" si="1"/>
        <v>49.375</v>
      </c>
      <c r="E68" s="2"/>
      <c r="F68" s="3"/>
      <c r="G68" s="4">
        <f t="shared" si="3"/>
        <v>49.375</v>
      </c>
      <c r="H68" s="2"/>
      <c r="I68" s="3"/>
      <c r="J68" s="4">
        <f t="shared" si="4"/>
        <v>49.375</v>
      </c>
      <c r="K68" s="2"/>
      <c r="L68" s="3"/>
      <c r="M68" s="4">
        <f t="shared" si="5"/>
        <v>49.375</v>
      </c>
      <c r="N68" s="36">
        <f t="shared" si="6"/>
        <v>49.375</v>
      </c>
      <c r="P68" s="54" t="s">
        <v>77</v>
      </c>
      <c r="Q68" s="44">
        <v>114.96555276261005</v>
      </c>
    </row>
    <row r="69" spans="1:17" x14ac:dyDescent="0.25">
      <c r="A69" s="1" t="s">
        <v>54</v>
      </c>
      <c r="B69" s="19">
        <v>18</v>
      </c>
      <c r="C69" s="3">
        <f t="shared" si="0"/>
        <v>38.35</v>
      </c>
      <c r="D69" s="4">
        <f t="shared" si="1"/>
        <v>38.35</v>
      </c>
      <c r="E69" s="2"/>
      <c r="F69" s="3"/>
      <c r="G69" s="4">
        <f t="shared" si="3"/>
        <v>38.35</v>
      </c>
      <c r="H69" s="2"/>
      <c r="I69" s="3"/>
      <c r="J69" s="4">
        <f t="shared" si="4"/>
        <v>38.35</v>
      </c>
      <c r="K69" s="2">
        <v>87</v>
      </c>
      <c r="L69" s="3">
        <f t="shared" si="7"/>
        <v>121.06691520616624</v>
      </c>
      <c r="M69" s="4">
        <f t="shared" si="5"/>
        <v>159.41691520616624</v>
      </c>
      <c r="N69" s="36">
        <f t="shared" si="6"/>
        <v>159.41691520616624</v>
      </c>
      <c r="P69" s="54" t="s">
        <v>69</v>
      </c>
      <c r="Q69" s="44">
        <v>111.88894373149061</v>
      </c>
    </row>
    <row r="70" spans="1:17" x14ac:dyDescent="0.25">
      <c r="A70" s="1" t="s">
        <v>55</v>
      </c>
      <c r="B70" s="19">
        <v>16</v>
      </c>
      <c r="C70" s="3">
        <f t="shared" si="0"/>
        <v>35.200000000000003</v>
      </c>
      <c r="D70" s="4">
        <f t="shared" si="1"/>
        <v>35.200000000000003</v>
      </c>
      <c r="E70" s="2"/>
      <c r="F70" s="3"/>
      <c r="G70" s="4">
        <f t="shared" si="3"/>
        <v>35.200000000000003</v>
      </c>
      <c r="H70" s="2"/>
      <c r="I70" s="3"/>
      <c r="J70" s="4">
        <f t="shared" si="4"/>
        <v>35.200000000000003</v>
      </c>
      <c r="K70" s="2"/>
      <c r="L70" s="3"/>
      <c r="M70" s="4">
        <f t="shared" si="5"/>
        <v>35.200000000000003</v>
      </c>
      <c r="N70" s="36">
        <f t="shared" si="6"/>
        <v>35.200000000000003</v>
      </c>
      <c r="P70" s="54" t="s">
        <v>76</v>
      </c>
      <c r="Q70" s="44">
        <v>106.78407257894503</v>
      </c>
    </row>
    <row r="71" spans="1:17" x14ac:dyDescent="0.25">
      <c r="A71" s="1" t="s">
        <v>56</v>
      </c>
      <c r="B71" s="19">
        <v>14</v>
      </c>
      <c r="C71" s="3">
        <f t="shared" si="0"/>
        <v>32.049999999999997</v>
      </c>
      <c r="D71" s="4">
        <f t="shared" si="1"/>
        <v>32.049999999999997</v>
      </c>
      <c r="E71" s="2"/>
      <c r="F71" s="3"/>
      <c r="G71" s="4">
        <f t="shared" si="3"/>
        <v>32.049999999999997</v>
      </c>
      <c r="H71" s="2"/>
      <c r="I71" s="3"/>
      <c r="J71" s="4">
        <f t="shared" si="4"/>
        <v>32.049999999999997</v>
      </c>
      <c r="K71" s="2"/>
      <c r="L71" s="3"/>
      <c r="M71" s="4">
        <f t="shared" si="5"/>
        <v>32.049999999999997</v>
      </c>
      <c r="N71" s="36">
        <f t="shared" si="6"/>
        <v>32.049999999999997</v>
      </c>
      <c r="P71" s="54" t="s">
        <v>34</v>
      </c>
      <c r="Q71" s="44">
        <v>104.5</v>
      </c>
    </row>
    <row r="72" spans="1:17" x14ac:dyDescent="0.25">
      <c r="A72" s="1" t="s">
        <v>57</v>
      </c>
      <c r="B72" s="19">
        <v>12</v>
      </c>
      <c r="C72" s="3">
        <f t="shared" si="0"/>
        <v>28.9</v>
      </c>
      <c r="D72" s="4">
        <f t="shared" si="1"/>
        <v>28.9</v>
      </c>
      <c r="E72" s="2"/>
      <c r="F72" s="3"/>
      <c r="G72" s="4">
        <f t="shared" si="3"/>
        <v>28.9</v>
      </c>
      <c r="H72" s="2"/>
      <c r="I72" s="3"/>
      <c r="J72" s="4">
        <f t="shared" si="4"/>
        <v>28.9</v>
      </c>
      <c r="K72" s="2"/>
      <c r="L72" s="3"/>
      <c r="M72" s="4">
        <f t="shared" si="5"/>
        <v>28.9</v>
      </c>
      <c r="N72" s="36">
        <f t="shared" si="6"/>
        <v>28.9</v>
      </c>
      <c r="P72" s="54" t="s">
        <v>70</v>
      </c>
      <c r="Q72" s="44">
        <v>104.05133267522211</v>
      </c>
    </row>
    <row r="73" spans="1:17" x14ac:dyDescent="0.25">
      <c r="A73" s="1" t="s">
        <v>58</v>
      </c>
      <c r="B73" s="19">
        <v>9</v>
      </c>
      <c r="C73" s="3">
        <f t="shared" si="0"/>
        <v>24.175000000000001</v>
      </c>
      <c r="D73" s="4">
        <f t="shared" si="1"/>
        <v>24.175000000000001</v>
      </c>
      <c r="E73" s="2"/>
      <c r="F73" s="3"/>
      <c r="G73" s="4">
        <f t="shared" si="3"/>
        <v>24.175000000000001</v>
      </c>
      <c r="H73" s="2"/>
      <c r="I73" s="3"/>
      <c r="J73" s="4">
        <f t="shared" si="4"/>
        <v>24.175000000000001</v>
      </c>
      <c r="K73" s="2"/>
      <c r="L73" s="3"/>
      <c r="M73" s="4">
        <f t="shared" si="5"/>
        <v>24.175000000000001</v>
      </c>
      <c r="N73" s="36">
        <f t="shared" si="6"/>
        <v>24.175000000000001</v>
      </c>
      <c r="P73" s="54" t="s">
        <v>60</v>
      </c>
      <c r="Q73" s="44">
        <v>99.401110562685091</v>
      </c>
    </row>
    <row r="74" spans="1:17" x14ac:dyDescent="0.25">
      <c r="A74" s="1" t="s">
        <v>59</v>
      </c>
      <c r="B74" s="19">
        <v>8</v>
      </c>
      <c r="C74" s="3">
        <f t="shared" si="0"/>
        <v>22.6</v>
      </c>
      <c r="D74" s="4">
        <f t="shared" si="1"/>
        <v>22.6</v>
      </c>
      <c r="E74" s="2"/>
      <c r="F74" s="3"/>
      <c r="G74" s="4">
        <f t="shared" si="3"/>
        <v>22.6</v>
      </c>
      <c r="H74" s="2"/>
      <c r="I74" s="3"/>
      <c r="J74" s="4">
        <f t="shared" si="4"/>
        <v>22.6</v>
      </c>
      <c r="K74" s="2"/>
      <c r="L74" s="3"/>
      <c r="M74" s="4">
        <f t="shared" si="5"/>
        <v>22.6</v>
      </c>
      <c r="N74" s="36">
        <f t="shared" si="6"/>
        <v>22.6</v>
      </c>
      <c r="P74" s="54" t="s">
        <v>30</v>
      </c>
      <c r="Q74" s="44">
        <v>97.410161660133767</v>
      </c>
    </row>
    <row r="75" spans="1:17" x14ac:dyDescent="0.25">
      <c r="A75" s="1" t="s">
        <v>60</v>
      </c>
      <c r="B75" s="19">
        <v>7</v>
      </c>
      <c r="C75" s="3">
        <f t="shared" si="0"/>
        <v>21.024999999999999</v>
      </c>
      <c r="D75" s="4">
        <f t="shared" si="1"/>
        <v>21.024999999999999</v>
      </c>
      <c r="E75" s="2">
        <v>50</v>
      </c>
      <c r="F75" s="3">
        <f t="shared" si="2"/>
        <v>78.376110562685099</v>
      </c>
      <c r="G75" s="4">
        <f t="shared" si="3"/>
        <v>99.401110562685091</v>
      </c>
      <c r="H75" s="2"/>
      <c r="I75" s="3"/>
      <c r="J75" s="4">
        <f t="shared" si="4"/>
        <v>99.401110562685091</v>
      </c>
      <c r="K75" s="2"/>
      <c r="L75" s="3"/>
      <c r="M75" s="4">
        <f t="shared" si="5"/>
        <v>99.401110562685091</v>
      </c>
      <c r="N75" s="36">
        <f t="shared" si="6"/>
        <v>99.401110562685091</v>
      </c>
      <c r="P75" s="54" t="s">
        <v>46</v>
      </c>
      <c r="Q75" s="44">
        <v>96.625</v>
      </c>
    </row>
    <row r="76" spans="1:17" x14ac:dyDescent="0.25">
      <c r="A76" s="1" t="s">
        <v>61</v>
      </c>
      <c r="B76" s="19">
        <v>6</v>
      </c>
      <c r="C76" s="3">
        <f t="shared" si="0"/>
        <v>19.45</v>
      </c>
      <c r="D76" s="4">
        <f t="shared" si="1"/>
        <v>19.45</v>
      </c>
      <c r="E76" s="2"/>
      <c r="F76" s="3"/>
      <c r="G76" s="4">
        <f t="shared" si="3"/>
        <v>19.45</v>
      </c>
      <c r="H76" s="2"/>
      <c r="I76" s="3"/>
      <c r="J76" s="4">
        <f t="shared" si="4"/>
        <v>19.45</v>
      </c>
      <c r="K76" s="2">
        <v>22</v>
      </c>
      <c r="L76" s="3">
        <f t="shared" si="7"/>
        <v>30.614622236042038</v>
      </c>
      <c r="M76" s="4">
        <f t="shared" si="5"/>
        <v>50.064622236042041</v>
      </c>
      <c r="N76" s="36">
        <f t="shared" si="6"/>
        <v>50.064622236042041</v>
      </c>
      <c r="P76" s="54" t="s">
        <v>102</v>
      </c>
      <c r="Q76" s="44">
        <v>90.452292970124205</v>
      </c>
    </row>
    <row r="77" spans="1:17" x14ac:dyDescent="0.25">
      <c r="A77" s="1" t="s">
        <v>62</v>
      </c>
      <c r="B77" s="19">
        <v>1</v>
      </c>
      <c r="C77" s="3">
        <f t="shared" si="0"/>
        <v>11.574999999999999</v>
      </c>
      <c r="D77" s="4">
        <f t="shared" si="1"/>
        <v>11.574999999999999</v>
      </c>
      <c r="E77" s="2"/>
      <c r="F77" s="3"/>
      <c r="G77" s="4">
        <f t="shared" si="3"/>
        <v>11.574999999999999</v>
      </c>
      <c r="H77" s="2"/>
      <c r="I77" s="3"/>
      <c r="J77" s="4">
        <f t="shared" si="4"/>
        <v>11.574999999999999</v>
      </c>
      <c r="K77" s="2">
        <v>12</v>
      </c>
      <c r="L77" s="3">
        <f t="shared" si="7"/>
        <v>16.698884856022929</v>
      </c>
      <c r="M77" s="4">
        <f t="shared" si="5"/>
        <v>28.273884856022928</v>
      </c>
      <c r="N77" s="36">
        <f t="shared" si="6"/>
        <v>28.273884856022928</v>
      </c>
      <c r="P77" s="54" t="s">
        <v>103</v>
      </c>
      <c r="Q77" s="44">
        <v>83.494424280114657</v>
      </c>
    </row>
    <row r="78" spans="1:17" x14ac:dyDescent="0.25">
      <c r="A78" s="1" t="s">
        <v>63</v>
      </c>
      <c r="B78" s="58">
        <v>0</v>
      </c>
      <c r="C78" s="18">
        <f t="shared" si="0"/>
        <v>10</v>
      </c>
      <c r="D78" s="53">
        <f t="shared" si="1"/>
        <v>10</v>
      </c>
      <c r="E78" s="24">
        <v>0</v>
      </c>
      <c r="F78" s="18">
        <f t="shared" si="2"/>
        <v>0</v>
      </c>
      <c r="G78" s="53">
        <f t="shared" si="3"/>
        <v>10</v>
      </c>
      <c r="H78" s="24">
        <v>65</v>
      </c>
      <c r="I78" s="18">
        <f t="shared" ref="I78:I94" si="8">H78*(1+$H$51)*$H$53/100</f>
        <v>46.317901073314054</v>
      </c>
      <c r="J78" s="53">
        <f t="shared" si="4"/>
        <v>56.317901073314054</v>
      </c>
      <c r="K78" s="24">
        <v>10</v>
      </c>
      <c r="L78" s="18">
        <f t="shared" si="7"/>
        <v>13.91573738001911</v>
      </c>
      <c r="M78" s="53">
        <f t="shared" si="5"/>
        <v>70.233638453333157</v>
      </c>
      <c r="N78" s="36">
        <f t="shared" si="6"/>
        <v>70.233638453333157</v>
      </c>
      <c r="P78" s="54" t="s">
        <v>48</v>
      </c>
      <c r="Q78" s="44">
        <v>80.875</v>
      </c>
    </row>
    <row r="79" spans="1:17" x14ac:dyDescent="0.25">
      <c r="A79" s="1" t="s">
        <v>64</v>
      </c>
      <c r="B79" s="23">
        <v>0</v>
      </c>
      <c r="C79" s="3">
        <f t="shared" si="0"/>
        <v>10</v>
      </c>
      <c r="D79" s="4">
        <f t="shared" si="1"/>
        <v>10</v>
      </c>
      <c r="E79" s="2"/>
      <c r="F79" s="3"/>
      <c r="G79" s="4">
        <f t="shared" si="3"/>
        <v>10</v>
      </c>
      <c r="H79" s="2"/>
      <c r="I79" s="3"/>
      <c r="J79" s="4">
        <f t="shared" si="4"/>
        <v>10</v>
      </c>
      <c r="K79" s="2"/>
      <c r="L79" s="3"/>
      <c r="M79" s="4">
        <f t="shared" si="5"/>
        <v>10</v>
      </c>
      <c r="N79" s="36">
        <f t="shared" si="6"/>
        <v>10</v>
      </c>
      <c r="P79" s="54" t="s">
        <v>72</v>
      </c>
      <c r="Q79" s="44">
        <v>80.538499506416585</v>
      </c>
    </row>
    <row r="80" spans="1:17" x14ac:dyDescent="0.25">
      <c r="A80" s="1" t="s">
        <v>65</v>
      </c>
      <c r="B80" s="23">
        <v>0</v>
      </c>
      <c r="C80" s="3">
        <f t="shared" si="0"/>
        <v>10</v>
      </c>
      <c r="D80" s="4">
        <f t="shared" si="1"/>
        <v>10</v>
      </c>
      <c r="E80" s="2"/>
      <c r="F80" s="3"/>
      <c r="G80" s="4">
        <f t="shared" si="3"/>
        <v>10</v>
      </c>
      <c r="H80" s="2"/>
      <c r="I80" s="3"/>
      <c r="J80" s="4">
        <f t="shared" si="4"/>
        <v>10</v>
      </c>
      <c r="K80" s="2"/>
      <c r="L80" s="3"/>
      <c r="M80" s="4">
        <f t="shared" si="5"/>
        <v>10</v>
      </c>
      <c r="N80" s="36">
        <f t="shared" si="6"/>
        <v>10</v>
      </c>
      <c r="P80" s="54" t="s">
        <v>73</v>
      </c>
      <c r="Q80" s="44">
        <v>72.700888450148071</v>
      </c>
    </row>
    <row r="81" spans="1:17" x14ac:dyDescent="0.25">
      <c r="A81" s="1" t="s">
        <v>66</v>
      </c>
      <c r="B81" s="23">
        <v>0</v>
      </c>
      <c r="C81" s="3">
        <f t="shared" si="0"/>
        <v>10</v>
      </c>
      <c r="D81" s="4">
        <f t="shared" si="1"/>
        <v>10</v>
      </c>
      <c r="E81" s="2"/>
      <c r="F81" s="3"/>
      <c r="G81" s="4">
        <f t="shared" si="3"/>
        <v>10</v>
      </c>
      <c r="H81" s="2"/>
      <c r="I81" s="3"/>
      <c r="J81" s="4">
        <f t="shared" si="4"/>
        <v>10</v>
      </c>
      <c r="K81" s="2"/>
      <c r="L81" s="3"/>
      <c r="M81" s="4">
        <f t="shared" si="5"/>
        <v>10</v>
      </c>
      <c r="N81" s="36">
        <f t="shared" si="6"/>
        <v>10</v>
      </c>
      <c r="P81" s="54" t="s">
        <v>63</v>
      </c>
      <c r="Q81" s="44">
        <v>70.233638453333157</v>
      </c>
    </row>
    <row r="82" spans="1:17" x14ac:dyDescent="0.25">
      <c r="A82" s="1" t="s">
        <v>67</v>
      </c>
      <c r="B82" s="23">
        <v>0</v>
      </c>
      <c r="C82" s="3">
        <f t="shared" si="0"/>
        <v>10</v>
      </c>
      <c r="D82" s="4">
        <f t="shared" si="1"/>
        <v>10</v>
      </c>
      <c r="E82" s="2"/>
      <c r="F82" s="3"/>
      <c r="G82" s="4">
        <f t="shared" si="3"/>
        <v>10</v>
      </c>
      <c r="H82" s="2"/>
      <c r="I82" s="3"/>
      <c r="J82" s="4">
        <f t="shared" si="4"/>
        <v>10</v>
      </c>
      <c r="K82" s="2"/>
      <c r="L82" s="3"/>
      <c r="M82" s="4">
        <f t="shared" si="5"/>
        <v>10</v>
      </c>
      <c r="N82" s="36">
        <f t="shared" si="6"/>
        <v>10</v>
      </c>
      <c r="P82" s="54" t="s">
        <v>50</v>
      </c>
      <c r="Q82" s="44">
        <v>66.7</v>
      </c>
    </row>
    <row r="83" spans="1:17" x14ac:dyDescent="0.25">
      <c r="A83" s="1" t="s">
        <v>68</v>
      </c>
      <c r="B83" s="2">
        <v>87</v>
      </c>
      <c r="C83" s="18">
        <f t="shared" si="0"/>
        <v>147.02500000000001</v>
      </c>
      <c r="D83" s="4">
        <f t="shared" si="1"/>
        <v>147.02500000000001</v>
      </c>
      <c r="E83" s="24">
        <v>100</v>
      </c>
      <c r="F83" s="3">
        <f t="shared" si="2"/>
        <v>156.7522211253702</v>
      </c>
      <c r="G83" s="4">
        <f t="shared" si="3"/>
        <v>303.7772211253702</v>
      </c>
      <c r="H83" s="2"/>
      <c r="I83" s="3"/>
      <c r="J83" s="4">
        <f t="shared" si="4"/>
        <v>303.7772211253702</v>
      </c>
      <c r="K83" s="2"/>
      <c r="L83" s="3"/>
      <c r="M83" s="4">
        <f t="shared" si="5"/>
        <v>303.7772211253702</v>
      </c>
      <c r="N83" s="36">
        <f t="shared" si="6"/>
        <v>303.7772211253702</v>
      </c>
      <c r="P83" s="54" t="s">
        <v>104</v>
      </c>
      <c r="Q83" s="44">
        <v>62.620818210085993</v>
      </c>
    </row>
    <row r="84" spans="1:17" x14ac:dyDescent="0.25">
      <c r="A84" s="1" t="s">
        <v>69</v>
      </c>
      <c r="B84" s="2"/>
      <c r="C84" s="18">
        <f t="shared" si="0"/>
        <v>10</v>
      </c>
      <c r="D84" s="4">
        <f t="shared" si="1"/>
        <v>10</v>
      </c>
      <c r="E84" s="21">
        <v>65</v>
      </c>
      <c r="F84" s="3">
        <f t="shared" si="2"/>
        <v>101.88894373149061</v>
      </c>
      <c r="G84" s="4">
        <f t="shared" si="3"/>
        <v>111.88894373149061</v>
      </c>
      <c r="H84" s="2"/>
      <c r="I84" s="3"/>
      <c r="J84" s="4">
        <f t="shared" si="4"/>
        <v>111.88894373149061</v>
      </c>
      <c r="K84" s="2"/>
      <c r="L84" s="3"/>
      <c r="M84" s="4">
        <f t="shared" si="5"/>
        <v>111.88894373149061</v>
      </c>
      <c r="N84" s="36">
        <f t="shared" si="6"/>
        <v>111.88894373149061</v>
      </c>
      <c r="P84" s="54" t="s">
        <v>51</v>
      </c>
      <c r="Q84" s="44">
        <v>60.4</v>
      </c>
    </row>
    <row r="85" spans="1:17" x14ac:dyDescent="0.25">
      <c r="A85" s="1" t="s">
        <v>70</v>
      </c>
      <c r="B85" s="2"/>
      <c r="C85" s="18">
        <f t="shared" si="0"/>
        <v>10</v>
      </c>
      <c r="D85" s="4">
        <f t="shared" si="1"/>
        <v>10</v>
      </c>
      <c r="E85" s="21">
        <v>60</v>
      </c>
      <c r="F85" s="3">
        <f t="shared" si="2"/>
        <v>94.051332675222113</v>
      </c>
      <c r="G85" s="4">
        <f t="shared" si="3"/>
        <v>104.05133267522211</v>
      </c>
      <c r="H85" s="2"/>
      <c r="I85" s="3"/>
      <c r="J85" s="4">
        <f t="shared" si="4"/>
        <v>104.05133267522211</v>
      </c>
      <c r="K85" s="2"/>
      <c r="L85" s="3"/>
      <c r="M85" s="4">
        <f t="shared" si="5"/>
        <v>104.05133267522211</v>
      </c>
      <c r="N85" s="36">
        <f t="shared" si="6"/>
        <v>104.05133267522211</v>
      </c>
      <c r="P85" s="54" t="s">
        <v>37</v>
      </c>
      <c r="Q85" s="44">
        <v>59.880816540492049</v>
      </c>
    </row>
    <row r="86" spans="1:17" x14ac:dyDescent="0.25">
      <c r="A86" s="1" t="s">
        <v>71</v>
      </c>
      <c r="B86" s="2"/>
      <c r="C86" s="18">
        <f t="shared" si="0"/>
        <v>10</v>
      </c>
      <c r="D86" s="4">
        <f t="shared" si="1"/>
        <v>10</v>
      </c>
      <c r="E86" s="21">
        <v>55</v>
      </c>
      <c r="F86" s="3">
        <f t="shared" si="2"/>
        <v>86.213721618953599</v>
      </c>
      <c r="G86" s="4">
        <f t="shared" si="3"/>
        <v>96.213721618953599</v>
      </c>
      <c r="H86" s="2">
        <v>100</v>
      </c>
      <c r="I86" s="3">
        <f t="shared" si="8"/>
        <v>71.258309343560072</v>
      </c>
      <c r="J86" s="4">
        <f t="shared" si="4"/>
        <v>167.47203096251366</v>
      </c>
      <c r="K86" s="2"/>
      <c r="L86" s="3"/>
      <c r="M86" s="4">
        <f t="shared" si="5"/>
        <v>167.47203096251366</v>
      </c>
      <c r="N86" s="36">
        <f t="shared" si="6"/>
        <v>167.47203096251366</v>
      </c>
      <c r="P86" s="54" t="s">
        <v>105</v>
      </c>
      <c r="Q86" s="44">
        <v>55.662949520076438</v>
      </c>
    </row>
    <row r="87" spans="1:17" x14ac:dyDescent="0.25">
      <c r="A87" s="1" t="s">
        <v>72</v>
      </c>
      <c r="B87" s="2"/>
      <c r="C87" s="18">
        <f t="shared" si="0"/>
        <v>10</v>
      </c>
      <c r="D87" s="4">
        <f t="shared" si="1"/>
        <v>10</v>
      </c>
      <c r="E87" s="21">
        <v>45</v>
      </c>
      <c r="F87" s="3">
        <f t="shared" si="2"/>
        <v>70.538499506416585</v>
      </c>
      <c r="G87" s="4">
        <f t="shared" si="3"/>
        <v>80.538499506416585</v>
      </c>
      <c r="H87" s="2"/>
      <c r="I87" s="3"/>
      <c r="J87" s="4">
        <f t="shared" si="4"/>
        <v>80.538499506416585</v>
      </c>
      <c r="K87" s="2"/>
      <c r="L87" s="3"/>
      <c r="M87" s="4">
        <f t="shared" si="5"/>
        <v>80.538499506416585</v>
      </c>
      <c r="N87" s="36">
        <f t="shared" si="6"/>
        <v>80.538499506416585</v>
      </c>
      <c r="P87" s="54" t="s">
        <v>78</v>
      </c>
      <c r="Q87" s="44">
        <v>52.754985606136046</v>
      </c>
    </row>
    <row r="88" spans="1:17" x14ac:dyDescent="0.25">
      <c r="A88" s="1" t="s">
        <v>73</v>
      </c>
      <c r="B88" s="2"/>
      <c r="C88" s="18">
        <f t="shared" si="0"/>
        <v>10</v>
      </c>
      <c r="D88" s="4">
        <f t="shared" si="1"/>
        <v>10</v>
      </c>
      <c r="E88" s="21">
        <v>40</v>
      </c>
      <c r="F88" s="3">
        <f t="shared" si="2"/>
        <v>62.700888450148071</v>
      </c>
      <c r="G88" s="4">
        <f t="shared" si="3"/>
        <v>72.700888450148071</v>
      </c>
      <c r="H88" s="2"/>
      <c r="I88" s="3"/>
      <c r="J88" s="4">
        <f t="shared" si="4"/>
        <v>72.700888450148071</v>
      </c>
      <c r="K88" s="2"/>
      <c r="L88" s="3"/>
      <c r="M88" s="4">
        <f t="shared" si="5"/>
        <v>72.700888450148071</v>
      </c>
      <c r="N88" s="36">
        <f t="shared" si="6"/>
        <v>72.700888450148071</v>
      </c>
      <c r="P88" s="54" t="s">
        <v>87</v>
      </c>
      <c r="Q88" s="44">
        <v>52.114064664053508</v>
      </c>
    </row>
    <row r="89" spans="1:17" x14ac:dyDescent="0.25">
      <c r="A89" s="1" t="s">
        <v>74</v>
      </c>
      <c r="B89" s="2"/>
      <c r="C89" s="18">
        <f t="shared" si="0"/>
        <v>10</v>
      </c>
      <c r="D89" s="4">
        <f t="shared" si="1"/>
        <v>10</v>
      </c>
      <c r="E89" s="21">
        <v>0</v>
      </c>
      <c r="F89" s="3"/>
      <c r="G89" s="4">
        <f t="shared" si="3"/>
        <v>10</v>
      </c>
      <c r="H89" s="2"/>
      <c r="I89" s="3"/>
      <c r="J89" s="4">
        <f t="shared" si="4"/>
        <v>10</v>
      </c>
      <c r="K89" s="2"/>
      <c r="L89" s="3"/>
      <c r="M89" s="4">
        <f t="shared" si="5"/>
        <v>10</v>
      </c>
      <c r="N89" s="36">
        <f t="shared" si="6"/>
        <v>10</v>
      </c>
      <c r="P89" s="54" t="s">
        <v>61</v>
      </c>
      <c r="Q89" s="44">
        <v>50.064622236042041</v>
      </c>
    </row>
    <row r="90" spans="1:17" x14ac:dyDescent="0.25">
      <c r="A90" s="1" t="s">
        <v>75</v>
      </c>
      <c r="B90" s="2"/>
      <c r="C90" s="18">
        <f t="shared" si="0"/>
        <v>10</v>
      </c>
      <c r="D90" s="4">
        <f t="shared" si="1"/>
        <v>10</v>
      </c>
      <c r="E90" s="21">
        <v>0</v>
      </c>
      <c r="F90" s="3"/>
      <c r="G90" s="4">
        <f t="shared" si="3"/>
        <v>10</v>
      </c>
      <c r="H90" s="2"/>
      <c r="I90" s="3"/>
      <c r="J90" s="4">
        <f t="shared" si="4"/>
        <v>10</v>
      </c>
      <c r="K90" s="2"/>
      <c r="L90" s="3"/>
      <c r="M90" s="4">
        <f t="shared" si="5"/>
        <v>10</v>
      </c>
      <c r="N90" s="36">
        <f t="shared" si="6"/>
        <v>10</v>
      </c>
      <c r="P90" s="54" t="s">
        <v>53</v>
      </c>
      <c r="Q90" s="44">
        <v>49.375</v>
      </c>
    </row>
    <row r="91" spans="1:17" x14ac:dyDescent="0.25">
      <c r="A91" s="1" t="s">
        <v>76</v>
      </c>
      <c r="B91" s="2"/>
      <c r="C91" s="18">
        <f t="shared" si="0"/>
        <v>10</v>
      </c>
      <c r="D91" s="4">
        <f t="shared" si="1"/>
        <v>10</v>
      </c>
      <c r="E91" s="2"/>
      <c r="F91" s="3"/>
      <c r="G91" s="4">
        <f t="shared" si="3"/>
        <v>10</v>
      </c>
      <c r="H91" s="21">
        <v>87</v>
      </c>
      <c r="I91" s="3">
        <f t="shared" si="8"/>
        <v>61.994729128897269</v>
      </c>
      <c r="J91" s="4">
        <f t="shared" si="4"/>
        <v>71.994729128897262</v>
      </c>
      <c r="K91" s="2">
        <v>25</v>
      </c>
      <c r="L91" s="3">
        <f t="shared" si="7"/>
        <v>34.789343450047774</v>
      </c>
      <c r="M91" s="4">
        <f t="shared" si="5"/>
        <v>106.78407257894503</v>
      </c>
      <c r="N91" s="36">
        <f t="shared" si="6"/>
        <v>106.78407257894503</v>
      </c>
      <c r="P91" s="54" t="s">
        <v>81</v>
      </c>
      <c r="Q91" s="44">
        <v>44.65</v>
      </c>
    </row>
    <row r="92" spans="1:17" x14ac:dyDescent="0.25">
      <c r="A92" s="1" t="s">
        <v>77</v>
      </c>
      <c r="B92" s="2"/>
      <c r="C92" s="18">
        <f t="shared" si="0"/>
        <v>10</v>
      </c>
      <c r="D92" s="4">
        <f t="shared" si="1"/>
        <v>10</v>
      </c>
      <c r="E92" s="2"/>
      <c r="F92" s="3"/>
      <c r="G92" s="4">
        <f t="shared" si="3"/>
        <v>10</v>
      </c>
      <c r="H92" s="21">
        <v>77</v>
      </c>
      <c r="I92" s="3">
        <f t="shared" si="8"/>
        <v>54.868898194541259</v>
      </c>
      <c r="J92" s="4">
        <f t="shared" si="4"/>
        <v>64.868898194541259</v>
      </c>
      <c r="K92" s="2">
        <v>36</v>
      </c>
      <c r="L92" s="3">
        <f t="shared" si="7"/>
        <v>50.096654568068786</v>
      </c>
      <c r="M92" s="4">
        <f t="shared" si="5"/>
        <v>114.96555276261005</v>
      </c>
      <c r="N92" s="36">
        <f t="shared" si="6"/>
        <v>114.96555276261005</v>
      </c>
      <c r="P92" s="54" t="s">
        <v>84</v>
      </c>
      <c r="Q92" s="44">
        <v>42.923327284034393</v>
      </c>
    </row>
    <row r="93" spans="1:17" x14ac:dyDescent="0.25">
      <c r="A93" s="1" t="s">
        <v>37</v>
      </c>
      <c r="B93" s="2"/>
      <c r="C93" s="18">
        <f t="shared" si="0"/>
        <v>10</v>
      </c>
      <c r="D93" s="4">
        <f t="shared" si="1"/>
        <v>10</v>
      </c>
      <c r="E93" s="2"/>
      <c r="F93" s="3"/>
      <c r="G93" s="4">
        <f t="shared" si="3"/>
        <v>10</v>
      </c>
      <c r="H93" s="21">
        <v>70</v>
      </c>
      <c r="I93" s="3">
        <f t="shared" si="8"/>
        <v>49.880816540492049</v>
      </c>
      <c r="J93" s="4">
        <f t="shared" si="4"/>
        <v>59.880816540492049</v>
      </c>
      <c r="K93" s="2"/>
      <c r="L93" s="3"/>
      <c r="M93" s="4">
        <f t="shared" si="5"/>
        <v>59.880816540492049</v>
      </c>
      <c r="N93" s="36">
        <f t="shared" si="6"/>
        <v>59.880816540492049</v>
      </c>
      <c r="P93" s="54" t="s">
        <v>82</v>
      </c>
      <c r="Q93" s="44">
        <v>41.5</v>
      </c>
    </row>
    <row r="94" spans="1:17" x14ac:dyDescent="0.25">
      <c r="A94" s="1" t="s">
        <v>78</v>
      </c>
      <c r="B94" s="2"/>
      <c r="C94" s="18">
        <f t="shared" si="0"/>
        <v>10</v>
      </c>
      <c r="D94" s="4">
        <f t="shared" si="1"/>
        <v>10</v>
      </c>
      <c r="E94" s="2"/>
      <c r="F94" s="3"/>
      <c r="G94" s="4">
        <f t="shared" si="3"/>
        <v>10</v>
      </c>
      <c r="H94" s="21">
        <v>60</v>
      </c>
      <c r="I94" s="3">
        <f t="shared" si="8"/>
        <v>42.754985606136046</v>
      </c>
      <c r="J94" s="4">
        <f t="shared" si="4"/>
        <v>52.754985606136046</v>
      </c>
      <c r="K94" s="2"/>
      <c r="L94" s="3"/>
      <c r="M94" s="4">
        <f t="shared" si="5"/>
        <v>52.754985606136046</v>
      </c>
      <c r="N94" s="36">
        <f t="shared" si="6"/>
        <v>52.754985606136046</v>
      </c>
      <c r="P94" s="54" t="s">
        <v>85</v>
      </c>
      <c r="Q94" s="44">
        <v>35.782032332026759</v>
      </c>
    </row>
    <row r="95" spans="1:17" x14ac:dyDescent="0.25">
      <c r="A95" s="1" t="s">
        <v>79</v>
      </c>
      <c r="B95" s="2">
        <v>100</v>
      </c>
      <c r="C95" s="18">
        <f t="shared" si="0"/>
        <v>167.5</v>
      </c>
      <c r="D95" s="4">
        <f t="shared" si="1"/>
        <v>167.5</v>
      </c>
      <c r="E95" s="2"/>
      <c r="F95" s="3"/>
      <c r="G95" s="4">
        <f t="shared" si="3"/>
        <v>167.5</v>
      </c>
      <c r="H95" s="2"/>
      <c r="I95" s="3"/>
      <c r="J95" s="4">
        <f t="shared" si="4"/>
        <v>167.5</v>
      </c>
      <c r="K95" s="2">
        <v>100</v>
      </c>
      <c r="L95" s="3">
        <f t="shared" si="7"/>
        <v>139.1573738001911</v>
      </c>
      <c r="M95" s="4">
        <f t="shared" si="5"/>
        <v>306.65737380019107</v>
      </c>
      <c r="N95" s="36">
        <f t="shared" si="6"/>
        <v>306.65737380019107</v>
      </c>
      <c r="P95" s="54" t="s">
        <v>55</v>
      </c>
      <c r="Q95" s="44">
        <v>35.200000000000003</v>
      </c>
    </row>
    <row r="96" spans="1:17" x14ac:dyDescent="0.25">
      <c r="A96" s="1" t="s">
        <v>80</v>
      </c>
      <c r="B96" s="2">
        <v>70</v>
      </c>
      <c r="C96" s="18">
        <f t="shared" si="0"/>
        <v>120.25</v>
      </c>
      <c r="D96" s="4">
        <f t="shared" si="1"/>
        <v>120.25</v>
      </c>
      <c r="E96" s="2"/>
      <c r="F96" s="3"/>
      <c r="G96" s="4">
        <f t="shared" si="3"/>
        <v>120.25</v>
      </c>
      <c r="H96" s="2"/>
      <c r="I96" s="3"/>
      <c r="J96" s="4">
        <f t="shared" si="4"/>
        <v>120.25</v>
      </c>
      <c r="K96" s="2">
        <v>32</v>
      </c>
      <c r="L96" s="3">
        <f t="shared" si="7"/>
        <v>44.530359616061148</v>
      </c>
      <c r="M96" s="4">
        <f t="shared" si="5"/>
        <v>164.78035961606116</v>
      </c>
      <c r="N96" s="36">
        <f t="shared" si="6"/>
        <v>164.78035961606116</v>
      </c>
      <c r="P96" s="54" t="s">
        <v>56</v>
      </c>
      <c r="Q96" s="44">
        <v>32.049999999999997</v>
      </c>
    </row>
    <row r="97" spans="1:17" x14ac:dyDescent="0.25">
      <c r="A97" s="1" t="s">
        <v>81</v>
      </c>
      <c r="B97" s="2">
        <v>22</v>
      </c>
      <c r="C97" s="18">
        <f t="shared" si="0"/>
        <v>44.65</v>
      </c>
      <c r="D97" s="4">
        <f t="shared" si="1"/>
        <v>44.65</v>
      </c>
      <c r="E97" s="2"/>
      <c r="F97" s="3"/>
      <c r="G97" s="4">
        <f t="shared" si="3"/>
        <v>44.65</v>
      </c>
      <c r="H97" s="2"/>
      <c r="I97" s="3"/>
      <c r="J97" s="4">
        <f t="shared" si="4"/>
        <v>44.65</v>
      </c>
      <c r="K97" s="2"/>
      <c r="L97" s="3"/>
      <c r="M97" s="4">
        <f t="shared" si="5"/>
        <v>44.65</v>
      </c>
      <c r="N97" s="36">
        <f t="shared" si="6"/>
        <v>44.65</v>
      </c>
      <c r="P97" s="54" t="s">
        <v>57</v>
      </c>
      <c r="Q97" s="44">
        <v>28.9</v>
      </c>
    </row>
    <row r="98" spans="1:17" x14ac:dyDescent="0.25">
      <c r="A98" s="1" t="s">
        <v>82</v>
      </c>
      <c r="B98" s="2">
        <v>20</v>
      </c>
      <c r="C98" s="18">
        <f t="shared" si="0"/>
        <v>41.5</v>
      </c>
      <c r="D98" s="4">
        <f t="shared" si="1"/>
        <v>41.5</v>
      </c>
      <c r="E98" s="2"/>
      <c r="F98" s="3"/>
      <c r="G98" s="4">
        <f t="shared" si="3"/>
        <v>41.5</v>
      </c>
      <c r="H98" s="2"/>
      <c r="I98" s="3"/>
      <c r="J98" s="4">
        <f t="shared" si="4"/>
        <v>41.5</v>
      </c>
      <c r="K98" s="2"/>
      <c r="L98" s="3"/>
      <c r="M98" s="4">
        <f t="shared" si="5"/>
        <v>41.5</v>
      </c>
      <c r="N98" s="36">
        <f t="shared" si="6"/>
        <v>41.5</v>
      </c>
      <c r="P98" s="54" t="s">
        <v>62</v>
      </c>
      <c r="Q98" s="44">
        <v>28.273884856022928</v>
      </c>
    </row>
    <row r="99" spans="1:17" x14ac:dyDescent="0.25">
      <c r="A99" s="1" t="s">
        <v>83</v>
      </c>
      <c r="B99" s="2">
        <v>10</v>
      </c>
      <c r="C99" s="18">
        <f t="shared" si="0"/>
        <v>25.75</v>
      </c>
      <c r="D99" s="4">
        <f t="shared" si="1"/>
        <v>25.75</v>
      </c>
      <c r="E99" s="2"/>
      <c r="F99" s="3"/>
      <c r="G99" s="4">
        <f t="shared" si="3"/>
        <v>25.75</v>
      </c>
      <c r="H99" s="2"/>
      <c r="I99" s="3"/>
      <c r="J99" s="4">
        <f t="shared" si="4"/>
        <v>25.75</v>
      </c>
      <c r="K99" s="2"/>
      <c r="L99" s="3"/>
      <c r="M99" s="4">
        <f t="shared" si="5"/>
        <v>25.75</v>
      </c>
      <c r="N99" s="36">
        <f t="shared" si="6"/>
        <v>25.75</v>
      </c>
      <c r="P99" s="54" t="s">
        <v>106</v>
      </c>
      <c r="Q99" s="44">
        <v>27.831474760038219</v>
      </c>
    </row>
    <row r="100" spans="1:17" x14ac:dyDescent="0.25">
      <c r="A100" s="1" t="s">
        <v>84</v>
      </c>
      <c r="B100" s="2">
        <v>5</v>
      </c>
      <c r="C100" s="18">
        <f t="shared" si="0"/>
        <v>17.875</v>
      </c>
      <c r="D100" s="4">
        <f t="shared" si="1"/>
        <v>17.875</v>
      </c>
      <c r="E100" s="2"/>
      <c r="F100" s="3"/>
      <c r="G100" s="4">
        <f t="shared" si="3"/>
        <v>17.875</v>
      </c>
      <c r="H100" s="2"/>
      <c r="I100" s="3"/>
      <c r="J100" s="4">
        <f t="shared" si="4"/>
        <v>17.875</v>
      </c>
      <c r="K100" s="2">
        <v>18</v>
      </c>
      <c r="L100" s="3">
        <f t="shared" si="7"/>
        <v>25.048327284034393</v>
      </c>
      <c r="M100" s="4">
        <f t="shared" si="5"/>
        <v>42.923327284034393</v>
      </c>
      <c r="N100" s="36">
        <f t="shared" si="6"/>
        <v>42.923327284034393</v>
      </c>
      <c r="P100" s="54" t="s">
        <v>83</v>
      </c>
      <c r="Q100" s="44">
        <v>25.75</v>
      </c>
    </row>
    <row r="101" spans="1:17" x14ac:dyDescent="0.25">
      <c r="A101" s="1" t="s">
        <v>85</v>
      </c>
      <c r="B101" s="2">
        <v>4</v>
      </c>
      <c r="C101" s="18">
        <f t="shared" si="0"/>
        <v>16.3</v>
      </c>
      <c r="D101" s="4">
        <f t="shared" si="1"/>
        <v>16.3</v>
      </c>
      <c r="E101" s="2"/>
      <c r="F101" s="3"/>
      <c r="G101" s="4">
        <f t="shared" si="3"/>
        <v>16.3</v>
      </c>
      <c r="H101" s="2"/>
      <c r="I101" s="3"/>
      <c r="J101" s="4">
        <f t="shared" si="4"/>
        <v>16.3</v>
      </c>
      <c r="K101" s="2">
        <v>14</v>
      </c>
      <c r="L101" s="3">
        <f t="shared" si="7"/>
        <v>19.482032332026755</v>
      </c>
      <c r="M101" s="4">
        <f t="shared" si="5"/>
        <v>35.782032332026759</v>
      </c>
      <c r="N101" s="36">
        <f t="shared" si="6"/>
        <v>35.782032332026759</v>
      </c>
      <c r="P101" s="54" t="s">
        <v>58</v>
      </c>
      <c r="Q101" s="44">
        <v>24.175000000000001</v>
      </c>
    </row>
    <row r="102" spans="1:17" x14ac:dyDescent="0.25">
      <c r="A102" s="1" t="s">
        <v>86</v>
      </c>
      <c r="B102" s="2">
        <v>3</v>
      </c>
      <c r="C102" s="18">
        <f t="shared" si="0"/>
        <v>14.725</v>
      </c>
      <c r="D102" s="4">
        <f t="shared" si="1"/>
        <v>14.725</v>
      </c>
      <c r="E102" s="2"/>
      <c r="F102" s="3"/>
      <c r="G102" s="4">
        <f t="shared" si="3"/>
        <v>14.725</v>
      </c>
      <c r="H102" s="2"/>
      <c r="I102" s="3"/>
      <c r="J102" s="4">
        <f t="shared" si="4"/>
        <v>14.725</v>
      </c>
      <c r="K102" s="2"/>
      <c r="L102" s="3"/>
      <c r="M102" s="4">
        <f t="shared" si="5"/>
        <v>14.725</v>
      </c>
      <c r="N102" s="36">
        <f t="shared" si="6"/>
        <v>14.725</v>
      </c>
      <c r="P102" s="54" t="s">
        <v>59</v>
      </c>
      <c r="Q102" s="44">
        <v>22.6</v>
      </c>
    </row>
    <row r="103" spans="1:17" x14ac:dyDescent="0.25">
      <c r="A103" s="1" t="s">
        <v>87</v>
      </c>
      <c r="B103" s="2">
        <v>2</v>
      </c>
      <c r="C103" s="18">
        <f t="shared" si="0"/>
        <v>13.15</v>
      </c>
      <c r="D103" s="4">
        <f t="shared" si="1"/>
        <v>13.15</v>
      </c>
      <c r="E103" s="2"/>
      <c r="F103" s="3"/>
      <c r="G103" s="4">
        <f t="shared" si="3"/>
        <v>13.15</v>
      </c>
      <c r="H103" s="2"/>
      <c r="I103" s="3"/>
      <c r="J103" s="4">
        <f t="shared" si="4"/>
        <v>13.15</v>
      </c>
      <c r="K103" s="2">
        <v>28</v>
      </c>
      <c r="L103" s="3">
        <f t="shared" si="7"/>
        <v>38.96406466405351</v>
      </c>
      <c r="M103" s="4">
        <f t="shared" si="5"/>
        <v>52.114064664053508</v>
      </c>
      <c r="N103" s="36">
        <f t="shared" si="6"/>
        <v>52.114064664053508</v>
      </c>
      <c r="P103" s="54" t="s">
        <v>107</v>
      </c>
      <c r="Q103" s="44">
        <v>22.265179808030574</v>
      </c>
    </row>
    <row r="104" spans="1:17" x14ac:dyDescent="0.25">
      <c r="A104" s="1" t="s">
        <v>88</v>
      </c>
      <c r="B104" s="2"/>
      <c r="C104" s="18">
        <f t="shared" si="0"/>
        <v>10</v>
      </c>
      <c r="D104" s="4">
        <f t="shared" si="1"/>
        <v>10</v>
      </c>
      <c r="E104" s="2"/>
      <c r="F104" s="3"/>
      <c r="G104" s="4">
        <f t="shared" si="3"/>
        <v>10</v>
      </c>
      <c r="H104" s="2"/>
      <c r="I104" s="3"/>
      <c r="J104" s="4">
        <f t="shared" si="4"/>
        <v>10</v>
      </c>
      <c r="K104" s="2"/>
      <c r="L104" s="3"/>
      <c r="M104" s="4">
        <f t="shared" si="5"/>
        <v>10</v>
      </c>
      <c r="N104" s="36">
        <f t="shared" si="6"/>
        <v>10</v>
      </c>
      <c r="P104" s="54" t="s">
        <v>86</v>
      </c>
      <c r="Q104" s="44">
        <v>14.725</v>
      </c>
    </row>
    <row r="105" spans="1:17" x14ac:dyDescent="0.25">
      <c r="A105" s="1" t="s">
        <v>89</v>
      </c>
      <c r="B105" s="2"/>
      <c r="C105" s="18">
        <f t="shared" si="0"/>
        <v>10</v>
      </c>
      <c r="D105" s="4">
        <f t="shared" si="1"/>
        <v>10</v>
      </c>
      <c r="E105" s="2"/>
      <c r="F105" s="3"/>
      <c r="G105" s="4">
        <f t="shared" si="3"/>
        <v>10</v>
      </c>
      <c r="H105" s="2"/>
      <c r="I105" s="3"/>
      <c r="J105" s="4">
        <f t="shared" si="4"/>
        <v>10</v>
      </c>
      <c r="K105" s="2"/>
      <c r="L105" s="3"/>
      <c r="M105" s="4">
        <f t="shared" si="5"/>
        <v>10</v>
      </c>
      <c r="N105" s="36">
        <f t="shared" si="6"/>
        <v>10</v>
      </c>
      <c r="P105" s="54" t="s">
        <v>108</v>
      </c>
      <c r="Q105" s="44">
        <v>12.524163642017196</v>
      </c>
    </row>
    <row r="106" spans="1:17" x14ac:dyDescent="0.25">
      <c r="A106" s="1" t="s">
        <v>90</v>
      </c>
      <c r="B106" s="2"/>
      <c r="C106" s="18">
        <f t="shared" si="0"/>
        <v>10</v>
      </c>
      <c r="D106" s="4">
        <f t="shared" si="1"/>
        <v>10</v>
      </c>
      <c r="E106" s="2"/>
      <c r="F106" s="3"/>
      <c r="G106" s="4">
        <f t="shared" si="3"/>
        <v>10</v>
      </c>
      <c r="H106" s="2"/>
      <c r="I106" s="3"/>
      <c r="J106" s="4">
        <f t="shared" si="4"/>
        <v>10</v>
      </c>
      <c r="K106" s="2"/>
      <c r="L106" s="3"/>
      <c r="M106" s="4">
        <f t="shared" si="5"/>
        <v>10</v>
      </c>
      <c r="N106" s="36">
        <f t="shared" si="6"/>
        <v>10</v>
      </c>
      <c r="P106" s="54" t="s">
        <v>64</v>
      </c>
      <c r="Q106" s="44">
        <v>10</v>
      </c>
    </row>
    <row r="107" spans="1:17" x14ac:dyDescent="0.25">
      <c r="A107" s="1" t="s">
        <v>30</v>
      </c>
      <c r="B107" s="2"/>
      <c r="C107" s="3"/>
      <c r="D107" s="4"/>
      <c r="E107" s="2"/>
      <c r="F107" s="3"/>
      <c r="G107" s="4"/>
      <c r="H107" s="2"/>
      <c r="I107" s="3"/>
      <c r="J107" s="4"/>
      <c r="K107" s="21">
        <v>70</v>
      </c>
      <c r="L107" s="3">
        <f t="shared" si="7"/>
        <v>97.410161660133767</v>
      </c>
      <c r="M107" s="4">
        <f t="shared" si="5"/>
        <v>97.410161660133767</v>
      </c>
      <c r="N107" s="36">
        <f t="shared" si="6"/>
        <v>97.410161660133767</v>
      </c>
      <c r="P107" s="54" t="s">
        <v>65</v>
      </c>
      <c r="Q107" s="44">
        <v>10</v>
      </c>
    </row>
    <row r="108" spans="1:17" x14ac:dyDescent="0.25">
      <c r="A108" s="1" t="s">
        <v>102</v>
      </c>
      <c r="B108" s="2"/>
      <c r="C108" s="3"/>
      <c r="D108" s="4"/>
      <c r="E108" s="2"/>
      <c r="F108" s="3"/>
      <c r="G108" s="4"/>
      <c r="H108" s="2"/>
      <c r="I108" s="3"/>
      <c r="J108" s="4"/>
      <c r="K108" s="21">
        <v>65</v>
      </c>
      <c r="L108" s="3">
        <f t="shared" si="7"/>
        <v>90.452292970124205</v>
      </c>
      <c r="M108" s="4">
        <f t="shared" si="5"/>
        <v>90.452292970124205</v>
      </c>
      <c r="N108" s="36">
        <f t="shared" si="6"/>
        <v>90.452292970124205</v>
      </c>
      <c r="P108" s="54" t="s">
        <v>66</v>
      </c>
      <c r="Q108" s="44">
        <v>10</v>
      </c>
    </row>
    <row r="109" spans="1:17" x14ac:dyDescent="0.25">
      <c r="A109" s="1" t="s">
        <v>103</v>
      </c>
      <c r="B109" s="2"/>
      <c r="C109" s="3"/>
      <c r="D109" s="4"/>
      <c r="E109" s="2"/>
      <c r="F109" s="3"/>
      <c r="G109" s="4"/>
      <c r="H109" s="2"/>
      <c r="I109" s="3"/>
      <c r="J109" s="4"/>
      <c r="K109" s="21">
        <v>60</v>
      </c>
      <c r="L109" s="3">
        <f t="shared" si="7"/>
        <v>83.494424280114657</v>
      </c>
      <c r="M109" s="4">
        <f t="shared" si="5"/>
        <v>83.494424280114657</v>
      </c>
      <c r="N109" s="36">
        <f t="shared" si="6"/>
        <v>83.494424280114657</v>
      </c>
      <c r="P109" s="54" t="s">
        <v>67</v>
      </c>
      <c r="Q109" s="44">
        <v>10</v>
      </c>
    </row>
    <row r="110" spans="1:17" x14ac:dyDescent="0.25">
      <c r="A110" s="1" t="s">
        <v>104</v>
      </c>
      <c r="B110" s="2"/>
      <c r="C110" s="3"/>
      <c r="D110" s="4"/>
      <c r="E110" s="2"/>
      <c r="F110" s="3"/>
      <c r="G110" s="4"/>
      <c r="H110" s="2"/>
      <c r="I110" s="3"/>
      <c r="J110" s="4"/>
      <c r="K110" s="21">
        <v>45</v>
      </c>
      <c r="L110" s="3">
        <f t="shared" si="7"/>
        <v>62.620818210085993</v>
      </c>
      <c r="M110" s="4">
        <f t="shared" si="5"/>
        <v>62.620818210085993</v>
      </c>
      <c r="N110" s="36">
        <f t="shared" si="6"/>
        <v>62.620818210085993</v>
      </c>
      <c r="P110" s="54" t="s">
        <v>74</v>
      </c>
      <c r="Q110" s="44">
        <v>10</v>
      </c>
    </row>
    <row r="111" spans="1:17" x14ac:dyDescent="0.25">
      <c r="A111" s="1" t="s">
        <v>105</v>
      </c>
      <c r="B111" s="2"/>
      <c r="C111" s="3"/>
      <c r="D111" s="4"/>
      <c r="E111" s="2"/>
      <c r="F111" s="3"/>
      <c r="G111" s="4"/>
      <c r="H111" s="2"/>
      <c r="I111" s="3"/>
      <c r="J111" s="4"/>
      <c r="K111" s="21">
        <v>40</v>
      </c>
      <c r="L111" s="3">
        <f t="shared" si="7"/>
        <v>55.662949520076438</v>
      </c>
      <c r="M111" s="4">
        <f t="shared" si="5"/>
        <v>55.662949520076438</v>
      </c>
      <c r="N111" s="36">
        <f t="shared" si="6"/>
        <v>55.662949520076438</v>
      </c>
      <c r="P111" s="54" t="s">
        <v>75</v>
      </c>
      <c r="Q111" s="44">
        <v>10</v>
      </c>
    </row>
    <row r="112" spans="1:17" x14ac:dyDescent="0.25">
      <c r="A112" s="1" t="s">
        <v>106</v>
      </c>
      <c r="B112" s="2"/>
      <c r="C112" s="3"/>
      <c r="D112" s="4"/>
      <c r="E112" s="2"/>
      <c r="F112" s="3"/>
      <c r="G112" s="4"/>
      <c r="H112" s="2"/>
      <c r="I112" s="3"/>
      <c r="J112" s="4"/>
      <c r="K112" s="21">
        <v>20</v>
      </c>
      <c r="L112" s="3">
        <f t="shared" si="7"/>
        <v>27.831474760038219</v>
      </c>
      <c r="M112" s="4">
        <f t="shared" si="5"/>
        <v>27.831474760038219</v>
      </c>
      <c r="N112" s="36">
        <f t="shared" si="6"/>
        <v>27.831474760038219</v>
      </c>
      <c r="P112" s="54" t="s">
        <v>88</v>
      </c>
      <c r="Q112" s="44">
        <v>10</v>
      </c>
    </row>
    <row r="113" spans="1:17" x14ac:dyDescent="0.25">
      <c r="A113" s="1" t="s">
        <v>107</v>
      </c>
      <c r="B113" s="2"/>
      <c r="C113" s="3"/>
      <c r="D113" s="4"/>
      <c r="E113" s="2"/>
      <c r="F113" s="3"/>
      <c r="G113" s="4"/>
      <c r="H113" s="2"/>
      <c r="I113" s="3"/>
      <c r="J113" s="4"/>
      <c r="K113" s="21">
        <v>16</v>
      </c>
      <c r="L113" s="3">
        <f t="shared" si="7"/>
        <v>22.265179808030574</v>
      </c>
      <c r="M113" s="4">
        <f t="shared" si="5"/>
        <v>22.265179808030574</v>
      </c>
      <c r="N113" s="36">
        <f t="shared" si="6"/>
        <v>22.265179808030574</v>
      </c>
      <c r="P113" s="54" t="s">
        <v>89</v>
      </c>
      <c r="Q113" s="44">
        <v>10</v>
      </c>
    </row>
    <row r="114" spans="1:17" x14ac:dyDescent="0.25">
      <c r="A114" s="1" t="s">
        <v>108</v>
      </c>
      <c r="B114" s="2"/>
      <c r="C114" s="3"/>
      <c r="D114" s="4"/>
      <c r="E114" s="2"/>
      <c r="F114" s="3"/>
      <c r="G114" s="4"/>
      <c r="H114" s="2"/>
      <c r="I114" s="3"/>
      <c r="J114" s="4"/>
      <c r="K114" s="21">
        <v>9</v>
      </c>
      <c r="L114" s="3">
        <f t="shared" si="7"/>
        <v>12.524163642017196</v>
      </c>
      <c r="M114" s="4">
        <f t="shared" si="5"/>
        <v>12.524163642017196</v>
      </c>
      <c r="N114" s="36">
        <f t="shared" si="6"/>
        <v>12.524163642017196</v>
      </c>
      <c r="P114" s="54" t="s">
        <v>90</v>
      </c>
      <c r="Q114" s="44">
        <v>10</v>
      </c>
    </row>
    <row r="115" spans="1:17" ht="15.75" thickBot="1" x14ac:dyDescent="0.3">
      <c r="A115" s="11" t="s">
        <v>109</v>
      </c>
      <c r="B115" s="5"/>
      <c r="C115" s="6"/>
      <c r="D115" s="7"/>
      <c r="E115" s="5"/>
      <c r="F115" s="6"/>
      <c r="G115" s="7"/>
      <c r="H115" s="5"/>
      <c r="I115" s="6"/>
      <c r="J115" s="7"/>
      <c r="K115" s="34">
        <v>0</v>
      </c>
      <c r="L115" s="6">
        <f t="shared" si="7"/>
        <v>0</v>
      </c>
      <c r="M115" s="7">
        <f t="shared" si="5"/>
        <v>0</v>
      </c>
      <c r="N115" s="37">
        <f t="shared" si="6"/>
        <v>0</v>
      </c>
      <c r="P115" s="56" t="s">
        <v>109</v>
      </c>
      <c r="Q115" s="44">
        <v>0</v>
      </c>
    </row>
    <row r="116" spans="1:17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7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7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7" x14ac:dyDescent="0.25">
      <c r="B119" s="3"/>
      <c r="C119" s="3"/>
      <c r="D119" s="3"/>
    </row>
    <row r="120" spans="1:17" x14ac:dyDescent="0.25">
      <c r="B120" s="3"/>
      <c r="C120" s="3"/>
      <c r="D120" s="3"/>
    </row>
    <row r="121" spans="1:17" x14ac:dyDescent="0.25">
      <c r="B121" s="3"/>
      <c r="C121" s="3"/>
      <c r="D121" s="3"/>
    </row>
    <row r="122" spans="1:17" x14ac:dyDescent="0.25">
      <c r="B122" s="3"/>
      <c r="C122" s="3"/>
      <c r="D122" s="3"/>
    </row>
    <row r="123" spans="1:17" ht="15.75" thickBot="1" x14ac:dyDescent="0.3">
      <c r="B123" s="3"/>
      <c r="C123" s="3"/>
      <c r="D123" s="3"/>
    </row>
    <row r="124" spans="1:17" ht="15.75" thickBot="1" x14ac:dyDescent="0.3">
      <c r="B124" s="31" t="s">
        <v>3</v>
      </c>
      <c r="C124" s="32"/>
      <c r="D124" s="33"/>
      <c r="E124" s="31" t="s">
        <v>4</v>
      </c>
      <c r="F124" s="32"/>
      <c r="G124" s="33"/>
      <c r="H124" s="31" t="s">
        <v>5</v>
      </c>
      <c r="I124" s="32"/>
      <c r="J124" s="33"/>
      <c r="K124" s="31" t="s">
        <v>6</v>
      </c>
      <c r="L124" s="32"/>
      <c r="M124" s="33"/>
      <c r="N124" s="41" t="s">
        <v>101</v>
      </c>
    </row>
    <row r="125" spans="1:17" x14ac:dyDescent="0.25">
      <c r="A125" s="8" t="s">
        <v>7</v>
      </c>
      <c r="B125" s="31">
        <v>0.5</v>
      </c>
      <c r="C125" s="32"/>
      <c r="D125" s="33"/>
      <c r="E125" s="31">
        <f>(D132+E128*24)/B130</f>
        <v>0.37248893428668711</v>
      </c>
      <c r="F125" s="32"/>
      <c r="G125" s="33"/>
      <c r="H125" s="31">
        <f>(G133+G139)/E130</f>
        <v>0.19541173587302482</v>
      </c>
      <c r="I125" s="32"/>
      <c r="J125" s="33"/>
      <c r="K125" s="31">
        <f>(J136+J137+2*24)/H130</f>
        <v>0.2392478077810288</v>
      </c>
      <c r="L125" s="32"/>
      <c r="M125" s="33"/>
      <c r="N125" s="35"/>
    </row>
    <row r="126" spans="1:17" x14ac:dyDescent="0.25">
      <c r="A126" s="1" t="s">
        <v>8</v>
      </c>
      <c r="B126" s="25">
        <v>105</v>
      </c>
      <c r="C126" s="26"/>
      <c r="D126" s="27"/>
      <c r="E126" s="25">
        <v>110</v>
      </c>
      <c r="F126" s="26"/>
      <c r="G126" s="27"/>
      <c r="H126" s="25">
        <v>110</v>
      </c>
      <c r="I126" s="26"/>
      <c r="J126" s="27"/>
      <c r="K126" s="25">
        <v>105</v>
      </c>
      <c r="L126" s="26"/>
      <c r="M126" s="27"/>
      <c r="N126" s="36"/>
    </row>
    <row r="127" spans="1:17" x14ac:dyDescent="0.25">
      <c r="A127" s="1" t="s">
        <v>9</v>
      </c>
      <c r="B127" s="25">
        <v>105</v>
      </c>
      <c r="C127" s="26"/>
      <c r="D127" s="27"/>
      <c r="E127" s="25">
        <v>66</v>
      </c>
      <c r="F127" s="26"/>
      <c r="G127" s="27"/>
      <c r="H127" s="25">
        <v>44</v>
      </c>
      <c r="I127" s="26"/>
      <c r="J127" s="27"/>
      <c r="K127" s="25">
        <v>84</v>
      </c>
      <c r="L127" s="26"/>
      <c r="M127" s="27"/>
      <c r="N127" s="36"/>
    </row>
    <row r="128" spans="1:17" x14ac:dyDescent="0.25">
      <c r="A128" s="1" t="s">
        <v>10</v>
      </c>
      <c r="B128" s="25">
        <v>0</v>
      </c>
      <c r="C128" s="26"/>
      <c r="D128" s="27"/>
      <c r="E128" s="25">
        <v>2</v>
      </c>
      <c r="F128" s="26"/>
      <c r="G128" s="27"/>
      <c r="H128" s="25">
        <v>0</v>
      </c>
      <c r="I128" s="26"/>
      <c r="J128" s="27"/>
      <c r="K128" s="25">
        <v>2</v>
      </c>
      <c r="L128" s="26"/>
      <c r="M128" s="27"/>
      <c r="N128" s="36"/>
    </row>
    <row r="129" spans="1:20" ht="18" customHeight="1" x14ac:dyDescent="0.25">
      <c r="A129" s="1" t="s">
        <v>11</v>
      </c>
      <c r="B129" s="25">
        <f>SUM(C132:C137)</f>
        <v>367.125</v>
      </c>
      <c r="C129" s="26"/>
      <c r="D129" s="27"/>
      <c r="E129" s="25">
        <f>SUM(F132:F139)+E128*24</f>
        <v>159.41865168539326</v>
      </c>
      <c r="F129" s="26"/>
      <c r="G129" s="27"/>
      <c r="H129" s="25">
        <f>SUM(I132:I139)</f>
        <v>47.338304740571779</v>
      </c>
      <c r="I129" s="26"/>
      <c r="J129" s="27"/>
      <c r="K129" s="25">
        <f>SUM(L132:L141)+24*K128</f>
        <v>176.03908349993588</v>
      </c>
      <c r="L129" s="26"/>
      <c r="M129" s="27"/>
      <c r="N129" s="36"/>
    </row>
    <row r="130" spans="1:20" ht="15.75" customHeight="1" thickBot="1" x14ac:dyDescent="0.3">
      <c r="A130" s="11" t="s">
        <v>12</v>
      </c>
      <c r="B130" s="28">
        <f>B129</f>
        <v>367.125</v>
      </c>
      <c r="C130" s="29"/>
      <c r="D130" s="30"/>
      <c r="E130" s="28">
        <f>B130+E129</f>
        <v>526.54365168539323</v>
      </c>
      <c r="F130" s="29"/>
      <c r="G130" s="30"/>
      <c r="H130" s="28">
        <f>E130+H129</f>
        <v>573.88195642596497</v>
      </c>
      <c r="I130" s="29"/>
      <c r="J130" s="30"/>
      <c r="K130" s="28">
        <f>H130+K129</f>
        <v>749.92103992590091</v>
      </c>
      <c r="L130" s="29"/>
      <c r="M130" s="30"/>
      <c r="N130" s="37"/>
    </row>
    <row r="131" spans="1:20" ht="15.75" thickBot="1" x14ac:dyDescent="0.3">
      <c r="A131" s="12" t="s">
        <v>13</v>
      </c>
      <c r="B131" s="15" t="s">
        <v>0</v>
      </c>
      <c r="C131" s="13" t="s">
        <v>1</v>
      </c>
      <c r="D131" s="14" t="s">
        <v>2</v>
      </c>
      <c r="E131" s="13" t="s">
        <v>0</v>
      </c>
      <c r="F131" s="13" t="s">
        <v>1</v>
      </c>
      <c r="G131" s="14" t="s">
        <v>2</v>
      </c>
      <c r="H131" s="15" t="s">
        <v>0</v>
      </c>
      <c r="I131" s="13" t="s">
        <v>1</v>
      </c>
      <c r="J131" s="14" t="s">
        <v>2</v>
      </c>
      <c r="K131" s="15" t="s">
        <v>0</v>
      </c>
      <c r="L131" s="13" t="s">
        <v>1</v>
      </c>
      <c r="M131" s="14" t="s">
        <v>2</v>
      </c>
      <c r="N131" s="59"/>
      <c r="R131" s="17"/>
      <c r="S131" s="17"/>
      <c r="T131" s="17"/>
    </row>
    <row r="132" spans="1:20" x14ac:dyDescent="0.25">
      <c r="A132" s="60" t="s">
        <v>91</v>
      </c>
      <c r="B132" s="19">
        <v>50</v>
      </c>
      <c r="C132" s="3">
        <f>B132*(1+$B$125)*$B$127/100+10</f>
        <v>88.75</v>
      </c>
      <c r="D132" s="4">
        <f>C132</f>
        <v>88.75</v>
      </c>
      <c r="E132" s="16">
        <v>50</v>
      </c>
      <c r="F132" s="9">
        <f>E132*(1+$E$125)*$E$127/100</f>
        <v>45.292134831460672</v>
      </c>
      <c r="G132" s="10">
        <f>F132+D132</f>
        <v>134.04213483146066</v>
      </c>
      <c r="H132" s="16"/>
      <c r="I132" s="9"/>
      <c r="J132" s="10">
        <f>G132+I132</f>
        <v>134.04213483146066</v>
      </c>
      <c r="K132" s="16"/>
      <c r="L132" s="9"/>
      <c r="M132" s="10">
        <f>J132+L132</f>
        <v>134.04213483146066</v>
      </c>
      <c r="N132" s="35">
        <f>M132</f>
        <v>134.04213483146066</v>
      </c>
      <c r="P132" s="63" t="s">
        <v>91</v>
      </c>
      <c r="Q132" s="44">
        <v>134.04213483146066</v>
      </c>
      <c r="R132" s="17"/>
      <c r="S132" s="17"/>
      <c r="T132" s="17"/>
    </row>
    <row r="133" spans="1:20" x14ac:dyDescent="0.25">
      <c r="A133" s="61" t="s">
        <v>92</v>
      </c>
      <c r="B133" s="19">
        <v>40</v>
      </c>
      <c r="C133" s="3">
        <f t="shared" ref="C133:C137" si="9">B133*(1+$B$125)*$B$127/100+10</f>
        <v>73</v>
      </c>
      <c r="D133" s="4">
        <f t="shared" ref="D133:D137" si="10">C133</f>
        <v>73</v>
      </c>
      <c r="E133" s="2"/>
      <c r="F133" s="3"/>
      <c r="G133" s="4">
        <f t="shared" ref="G133:G139" si="11">F133+D133</f>
        <v>73</v>
      </c>
      <c r="H133" s="2">
        <v>50</v>
      </c>
      <c r="I133" s="3">
        <f t="shared" ref="I133:I139" si="12">H133*(1+$H$125)*$H$127/100</f>
        <v>26.299058189206544</v>
      </c>
      <c r="J133" s="4">
        <f t="shared" ref="J133:J139" si="13">G133+I133</f>
        <v>99.299058189206548</v>
      </c>
      <c r="K133" s="2"/>
      <c r="L133" s="3"/>
      <c r="M133" s="4">
        <f t="shared" ref="M133:M141" si="14">J133+L133</f>
        <v>99.299058189206548</v>
      </c>
      <c r="N133" s="36">
        <f t="shared" ref="N133:N141" si="15">M133</f>
        <v>99.299058189206548</v>
      </c>
      <c r="P133" s="64" t="s">
        <v>92</v>
      </c>
      <c r="Q133" s="44">
        <v>99.299058189206548</v>
      </c>
      <c r="R133" s="17"/>
      <c r="S133" s="17"/>
      <c r="T133" s="17"/>
    </row>
    <row r="134" spans="1:20" x14ac:dyDescent="0.25">
      <c r="A134" s="61" t="s">
        <v>93</v>
      </c>
      <c r="B134" s="19">
        <v>33</v>
      </c>
      <c r="C134" s="3">
        <f t="shared" si="9"/>
        <v>61.975000000000001</v>
      </c>
      <c r="D134" s="4">
        <f t="shared" si="10"/>
        <v>61.975000000000001</v>
      </c>
      <c r="E134" s="2"/>
      <c r="F134" s="3"/>
      <c r="G134" s="4">
        <f t="shared" si="11"/>
        <v>61.975000000000001</v>
      </c>
      <c r="H134" s="2"/>
      <c r="I134" s="3"/>
      <c r="J134" s="4">
        <f t="shared" si="13"/>
        <v>61.975000000000001</v>
      </c>
      <c r="K134" s="2"/>
      <c r="L134" s="3"/>
      <c r="M134" s="4">
        <f t="shared" si="14"/>
        <v>61.975000000000001</v>
      </c>
      <c r="N134" s="36">
        <f t="shared" si="15"/>
        <v>61.975000000000001</v>
      </c>
      <c r="P134" s="64" t="s">
        <v>95</v>
      </c>
      <c r="Q134" s="44">
        <v>89.43872634144256</v>
      </c>
      <c r="R134" s="17"/>
      <c r="S134" s="17"/>
      <c r="T134" s="17"/>
    </row>
    <row r="135" spans="1:20" x14ac:dyDescent="0.25">
      <c r="A135" s="61" t="s">
        <v>94</v>
      </c>
      <c r="B135" s="19">
        <v>28</v>
      </c>
      <c r="C135" s="3">
        <f t="shared" si="9"/>
        <v>54.1</v>
      </c>
      <c r="D135" s="4">
        <f t="shared" si="10"/>
        <v>54.1</v>
      </c>
      <c r="E135" s="2"/>
      <c r="F135" s="3"/>
      <c r="G135" s="4">
        <f t="shared" si="11"/>
        <v>54.1</v>
      </c>
      <c r="H135" s="2"/>
      <c r="I135" s="3"/>
      <c r="J135" s="4">
        <f t="shared" si="13"/>
        <v>54.1</v>
      </c>
      <c r="K135" s="2"/>
      <c r="L135" s="3"/>
      <c r="M135" s="4">
        <f t="shared" si="14"/>
        <v>54.1</v>
      </c>
      <c r="N135" s="36">
        <f t="shared" si="15"/>
        <v>54.1</v>
      </c>
      <c r="P135" s="64" t="s">
        <v>93</v>
      </c>
      <c r="Q135" s="44">
        <v>61.975000000000001</v>
      </c>
      <c r="R135" s="17"/>
      <c r="S135" s="17"/>
      <c r="T135" s="17"/>
    </row>
    <row r="136" spans="1:20" x14ac:dyDescent="0.25">
      <c r="A136" s="61" t="s">
        <v>95</v>
      </c>
      <c r="B136" s="19">
        <v>24</v>
      </c>
      <c r="C136" s="3">
        <f t="shared" si="9"/>
        <v>47.8</v>
      </c>
      <c r="D136" s="4">
        <f t="shared" si="10"/>
        <v>47.8</v>
      </c>
      <c r="E136" s="2"/>
      <c r="F136" s="3"/>
      <c r="G136" s="4">
        <f t="shared" si="11"/>
        <v>47.8</v>
      </c>
      <c r="H136" s="2"/>
      <c r="I136" s="3"/>
      <c r="J136" s="4">
        <f t="shared" si="13"/>
        <v>47.8</v>
      </c>
      <c r="K136" s="2">
        <v>40</v>
      </c>
      <c r="L136" s="3">
        <f t="shared" ref="L133:L141" si="16">K136*(1+$K$125)*$K$127/100</f>
        <v>41.638726341442563</v>
      </c>
      <c r="M136" s="4">
        <f t="shared" si="14"/>
        <v>89.43872634144256</v>
      </c>
      <c r="N136" s="36">
        <f t="shared" si="15"/>
        <v>89.43872634144256</v>
      </c>
      <c r="P136" s="64" t="s">
        <v>94</v>
      </c>
      <c r="Q136" s="44">
        <v>54.1</v>
      </c>
      <c r="R136" s="17"/>
      <c r="S136" s="17"/>
      <c r="T136" s="17"/>
    </row>
    <row r="137" spans="1:20" x14ac:dyDescent="0.25">
      <c r="A137" s="61" t="s">
        <v>96</v>
      </c>
      <c r="B137" s="19">
        <v>20</v>
      </c>
      <c r="C137" s="3">
        <f t="shared" si="9"/>
        <v>41.5</v>
      </c>
      <c r="D137" s="4">
        <f t="shared" si="10"/>
        <v>41.5</v>
      </c>
      <c r="E137" s="2"/>
      <c r="F137" s="3"/>
      <c r="G137" s="4">
        <f t="shared" si="11"/>
        <v>41.5</v>
      </c>
      <c r="H137" s="2"/>
      <c r="I137" s="3"/>
      <c r="J137" s="4">
        <f t="shared" si="13"/>
        <v>41.5</v>
      </c>
      <c r="K137" s="2">
        <v>0</v>
      </c>
      <c r="L137" s="3">
        <f t="shared" si="16"/>
        <v>0</v>
      </c>
      <c r="M137" s="4">
        <f t="shared" si="14"/>
        <v>41.5</v>
      </c>
      <c r="N137" s="36">
        <f t="shared" si="15"/>
        <v>41.5</v>
      </c>
      <c r="P137" s="64" t="s">
        <v>110</v>
      </c>
      <c r="Q137" s="44">
        <v>52.0484079268032</v>
      </c>
      <c r="R137" s="17"/>
      <c r="S137" s="17"/>
      <c r="T137" s="17"/>
    </row>
    <row r="138" spans="1:20" x14ac:dyDescent="0.25">
      <c r="A138" s="61" t="s">
        <v>97</v>
      </c>
      <c r="B138" s="2"/>
      <c r="C138" s="3"/>
      <c r="D138" s="4"/>
      <c r="E138" s="21">
        <v>40</v>
      </c>
      <c r="F138" s="3">
        <f t="shared" ref="F138:F139" si="17">E138*(1+$E$125)*$E$127/100</f>
        <v>36.233707865168533</v>
      </c>
      <c r="G138" s="4">
        <f t="shared" si="11"/>
        <v>36.233707865168533</v>
      </c>
      <c r="H138" s="2"/>
      <c r="I138" s="3"/>
      <c r="J138" s="4">
        <f t="shared" si="13"/>
        <v>36.233707865168533</v>
      </c>
      <c r="K138" s="2"/>
      <c r="L138" s="3"/>
      <c r="M138" s="4">
        <f t="shared" si="14"/>
        <v>36.233707865168533</v>
      </c>
      <c r="N138" s="36">
        <f t="shared" si="15"/>
        <v>36.233707865168533</v>
      </c>
      <c r="P138" s="64" t="s">
        <v>98</v>
      </c>
      <c r="Q138" s="44">
        <v>50.932055540129284</v>
      </c>
      <c r="R138" s="17"/>
      <c r="S138" s="17"/>
      <c r="T138" s="17"/>
    </row>
    <row r="139" spans="1:20" x14ac:dyDescent="0.25">
      <c r="A139" s="61" t="s">
        <v>98</v>
      </c>
      <c r="B139" s="2"/>
      <c r="C139" s="3"/>
      <c r="D139" s="4"/>
      <c r="E139" s="21">
        <v>33</v>
      </c>
      <c r="F139" s="3">
        <f t="shared" si="17"/>
        <v>29.892808988764045</v>
      </c>
      <c r="G139" s="4">
        <f t="shared" si="11"/>
        <v>29.892808988764045</v>
      </c>
      <c r="H139" s="2">
        <v>40</v>
      </c>
      <c r="I139" s="3">
        <f t="shared" si="12"/>
        <v>21.039246551365235</v>
      </c>
      <c r="J139" s="4">
        <f t="shared" si="13"/>
        <v>50.932055540129284</v>
      </c>
      <c r="K139" s="2"/>
      <c r="L139" s="3"/>
      <c r="M139" s="4">
        <f t="shared" si="14"/>
        <v>50.932055540129284</v>
      </c>
      <c r="N139" s="36">
        <f t="shared" si="15"/>
        <v>50.932055540129284</v>
      </c>
      <c r="P139" s="64" t="s">
        <v>96</v>
      </c>
      <c r="Q139" s="44">
        <v>41.5</v>
      </c>
      <c r="R139" s="50"/>
      <c r="S139" s="50"/>
      <c r="T139" s="50"/>
    </row>
    <row r="140" spans="1:20" x14ac:dyDescent="0.25">
      <c r="A140" s="61" t="s">
        <v>110</v>
      </c>
      <c r="B140" s="2"/>
      <c r="C140" s="3"/>
      <c r="D140" s="4"/>
      <c r="E140" s="2"/>
      <c r="F140" s="3"/>
      <c r="G140" s="4"/>
      <c r="H140" s="2"/>
      <c r="I140" s="3"/>
      <c r="J140" s="4"/>
      <c r="K140" s="21">
        <v>50</v>
      </c>
      <c r="L140" s="3">
        <f t="shared" si="16"/>
        <v>52.0484079268032</v>
      </c>
      <c r="M140" s="4">
        <f t="shared" si="14"/>
        <v>52.0484079268032</v>
      </c>
      <c r="N140" s="36">
        <f t="shared" si="15"/>
        <v>52.0484079268032</v>
      </c>
      <c r="P140" s="64" t="s">
        <v>97</v>
      </c>
      <c r="Q140" s="44">
        <v>36.233707865168533</v>
      </c>
      <c r="R140" s="50"/>
      <c r="S140" s="50"/>
      <c r="T140" s="50"/>
    </row>
    <row r="141" spans="1:20" ht="15.75" thickBot="1" x14ac:dyDescent="0.3">
      <c r="A141" s="62" t="s">
        <v>111</v>
      </c>
      <c r="B141" s="5"/>
      <c r="C141" s="6"/>
      <c r="D141" s="7"/>
      <c r="E141" s="5"/>
      <c r="F141" s="6"/>
      <c r="G141" s="7"/>
      <c r="H141" s="5"/>
      <c r="I141" s="6"/>
      <c r="J141" s="7"/>
      <c r="K141" s="34">
        <v>33</v>
      </c>
      <c r="L141" s="6">
        <f t="shared" si="16"/>
        <v>34.351949231690114</v>
      </c>
      <c r="M141" s="7">
        <f t="shared" si="14"/>
        <v>34.351949231690114</v>
      </c>
      <c r="N141" s="37">
        <f t="shared" si="15"/>
        <v>34.351949231690114</v>
      </c>
      <c r="P141" s="65" t="s">
        <v>111</v>
      </c>
      <c r="Q141" s="44">
        <v>34.351949231690114</v>
      </c>
      <c r="R141" s="17"/>
      <c r="S141" s="17"/>
      <c r="T141" s="17"/>
    </row>
    <row r="142" spans="1:20" x14ac:dyDescent="0.25">
      <c r="B142" s="3"/>
      <c r="C142" s="3"/>
      <c r="D142" s="3"/>
      <c r="R142" s="17"/>
      <c r="S142" s="17"/>
      <c r="T142" s="17"/>
    </row>
    <row r="143" spans="1:20" x14ac:dyDescent="0.25">
      <c r="B143" s="3"/>
      <c r="C143" s="3"/>
      <c r="D143" s="3"/>
      <c r="R143" s="17"/>
      <c r="S143" s="17"/>
      <c r="T143" s="17"/>
    </row>
    <row r="144" spans="1:20" x14ac:dyDescent="0.25">
      <c r="B144" s="3"/>
      <c r="C144" s="3"/>
      <c r="D144" s="3"/>
      <c r="R144" s="17"/>
      <c r="S144" s="17"/>
      <c r="T144" s="17"/>
    </row>
    <row r="145" spans="2:20" x14ac:dyDescent="0.25">
      <c r="B145" s="3"/>
      <c r="C145" s="3"/>
      <c r="D145" s="3"/>
      <c r="R145" s="50"/>
      <c r="S145" s="50"/>
      <c r="T145" s="50"/>
    </row>
    <row r="146" spans="2:20" x14ac:dyDescent="0.25">
      <c r="B146" s="3"/>
      <c r="C146" s="3"/>
      <c r="D146" s="3"/>
      <c r="R146" s="17"/>
      <c r="S146" s="17"/>
      <c r="T146" s="17"/>
    </row>
    <row r="147" spans="2:20" x14ac:dyDescent="0.25">
      <c r="B147" s="3"/>
      <c r="C147" s="3"/>
      <c r="D147" s="3"/>
      <c r="R147" s="17"/>
      <c r="S147" s="17"/>
      <c r="T147" s="17"/>
    </row>
    <row r="148" spans="2:20" x14ac:dyDescent="0.25">
      <c r="B148" s="3"/>
      <c r="C148" s="3"/>
      <c r="D148" s="3"/>
      <c r="R148" s="17"/>
      <c r="S148" s="17"/>
      <c r="T148" s="17"/>
    </row>
    <row r="149" spans="2:20" x14ac:dyDescent="0.25">
      <c r="B149" s="3"/>
      <c r="C149" s="3"/>
      <c r="D149" s="3"/>
      <c r="R149" s="17"/>
      <c r="S149" s="17"/>
      <c r="T149" s="17"/>
    </row>
    <row r="150" spans="2:20" x14ac:dyDescent="0.25">
      <c r="B150" s="3"/>
      <c r="C150" s="3"/>
      <c r="D150" s="3"/>
      <c r="R150" s="17"/>
      <c r="S150" s="17"/>
      <c r="T150" s="17"/>
    </row>
    <row r="151" spans="2:20" x14ac:dyDescent="0.25">
      <c r="B151" s="3"/>
      <c r="C151" s="3"/>
      <c r="D151" s="3"/>
      <c r="R151" s="17"/>
      <c r="S151" s="17"/>
      <c r="T151" s="17"/>
    </row>
    <row r="152" spans="2:20" x14ac:dyDescent="0.25">
      <c r="B152" s="3"/>
      <c r="C152" s="3"/>
      <c r="D152" s="3"/>
      <c r="R152" s="17"/>
      <c r="S152" s="17"/>
      <c r="T152" s="17"/>
    </row>
    <row r="153" spans="2:20" x14ac:dyDescent="0.25">
      <c r="B153" s="3"/>
      <c r="C153" s="3"/>
      <c r="D153" s="3"/>
      <c r="R153" s="17"/>
      <c r="S153" s="17"/>
      <c r="T153" s="17"/>
    </row>
    <row r="154" spans="2:20" x14ac:dyDescent="0.25">
      <c r="B154" s="3"/>
      <c r="C154" s="3"/>
      <c r="D154" s="3"/>
      <c r="R154" s="17"/>
      <c r="S154" s="17"/>
      <c r="T154" s="17"/>
    </row>
    <row r="155" spans="2:20" x14ac:dyDescent="0.25">
      <c r="B155" s="3"/>
      <c r="C155" s="3"/>
      <c r="D155" s="3"/>
      <c r="R155" s="17"/>
      <c r="S155" s="17"/>
      <c r="T155" s="17"/>
    </row>
    <row r="156" spans="2:20" x14ac:dyDescent="0.25">
      <c r="B156" s="3"/>
      <c r="C156" s="3"/>
      <c r="D156" s="3"/>
      <c r="R156" s="17"/>
      <c r="S156" s="17"/>
      <c r="T156" s="17"/>
    </row>
    <row r="157" spans="2:20" x14ac:dyDescent="0.25">
      <c r="B157" s="3"/>
      <c r="C157" s="3"/>
      <c r="D157" s="3"/>
      <c r="R157" s="17"/>
      <c r="S157" s="17"/>
      <c r="T157" s="17"/>
    </row>
    <row r="158" spans="2:20" x14ac:dyDescent="0.25">
      <c r="B158" s="3"/>
      <c r="C158" s="3"/>
      <c r="D158" s="3"/>
      <c r="R158" s="17"/>
      <c r="S158" s="17"/>
      <c r="T158" s="17"/>
    </row>
    <row r="159" spans="2:20" x14ac:dyDescent="0.25">
      <c r="B159" s="3"/>
      <c r="C159" s="3"/>
      <c r="D159" s="3"/>
      <c r="R159" s="17"/>
      <c r="S159" s="17"/>
      <c r="T159" s="17"/>
    </row>
    <row r="160" spans="2:20" x14ac:dyDescent="0.25">
      <c r="B160" s="3"/>
      <c r="C160" s="3"/>
      <c r="D160" s="3"/>
      <c r="R160" s="17"/>
      <c r="S160" s="17"/>
      <c r="T160" s="17"/>
    </row>
    <row r="161" spans="2:4" x14ac:dyDescent="0.25">
      <c r="B161" s="3"/>
      <c r="C161" s="3"/>
      <c r="D161" s="3"/>
    </row>
    <row r="162" spans="2:4" x14ac:dyDescent="0.25">
      <c r="B162" s="3"/>
      <c r="C162" s="3"/>
      <c r="D162" s="3"/>
    </row>
    <row r="163" spans="2:4" x14ac:dyDescent="0.25">
      <c r="B163" s="3"/>
      <c r="C163" s="3"/>
      <c r="D163" s="3"/>
    </row>
    <row r="164" spans="2:4" x14ac:dyDescent="0.25">
      <c r="B164" s="3"/>
      <c r="C164" s="3"/>
      <c r="D164" s="3"/>
    </row>
    <row r="165" spans="2:4" x14ac:dyDescent="0.25">
      <c r="B165" s="3"/>
      <c r="C165" s="3"/>
      <c r="D165" s="3"/>
    </row>
    <row r="166" spans="2:4" x14ac:dyDescent="0.25">
      <c r="B166" s="3"/>
      <c r="C166" s="3"/>
      <c r="D166" s="3"/>
    </row>
    <row r="167" spans="2:4" x14ac:dyDescent="0.25">
      <c r="B167" s="3"/>
      <c r="C167" s="3"/>
      <c r="D167" s="3"/>
    </row>
    <row r="168" spans="2:4" x14ac:dyDescent="0.25">
      <c r="B168" s="3"/>
      <c r="C168" s="3"/>
      <c r="D168" s="3"/>
    </row>
    <row r="169" spans="2:4" x14ac:dyDescent="0.25">
      <c r="B169" s="3"/>
      <c r="C169" s="3"/>
      <c r="D169" s="3"/>
    </row>
    <row r="170" spans="2:4" x14ac:dyDescent="0.25">
      <c r="B170" s="3"/>
      <c r="C170" s="3"/>
      <c r="D170" s="3"/>
    </row>
    <row r="171" spans="2:4" x14ac:dyDescent="0.25">
      <c r="B171" s="3"/>
      <c r="C171" s="3"/>
      <c r="D171" s="3"/>
    </row>
    <row r="172" spans="2:4" x14ac:dyDescent="0.25">
      <c r="B172" s="3"/>
      <c r="C172" s="3"/>
      <c r="D172" s="3"/>
    </row>
    <row r="173" spans="2:4" x14ac:dyDescent="0.25">
      <c r="B173" s="3"/>
      <c r="C173" s="3"/>
      <c r="D173" s="3"/>
    </row>
    <row r="174" spans="2:4" x14ac:dyDescent="0.25">
      <c r="B174" s="3"/>
      <c r="C174" s="3"/>
      <c r="D174" s="3"/>
    </row>
    <row r="175" spans="2:4" x14ac:dyDescent="0.25">
      <c r="B175" s="3"/>
      <c r="C175" s="3"/>
      <c r="D175" s="3"/>
    </row>
    <row r="176" spans="2:4" x14ac:dyDescent="0.25">
      <c r="B176" s="3"/>
      <c r="C176" s="3"/>
      <c r="D176" s="3"/>
    </row>
    <row r="177" spans="2:4" x14ac:dyDescent="0.25">
      <c r="B177" s="3"/>
      <c r="C177" s="3"/>
      <c r="D177" s="3"/>
    </row>
    <row r="178" spans="2:4" x14ac:dyDescent="0.25">
      <c r="B178" s="3"/>
      <c r="C178" s="3"/>
      <c r="D178" s="3"/>
    </row>
    <row r="179" spans="2:4" x14ac:dyDescent="0.25">
      <c r="B179" s="3"/>
      <c r="C179" s="3"/>
      <c r="D179" s="3"/>
    </row>
    <row r="180" spans="2:4" x14ac:dyDescent="0.25">
      <c r="B180" s="3"/>
      <c r="C180" s="3"/>
      <c r="D180" s="3"/>
    </row>
    <row r="181" spans="2:4" x14ac:dyDescent="0.25">
      <c r="B181" s="3"/>
      <c r="C181" s="3"/>
      <c r="D181" s="3"/>
    </row>
    <row r="182" spans="2:4" x14ac:dyDescent="0.25">
      <c r="B182" s="3"/>
      <c r="C182" s="3"/>
      <c r="D182" s="3"/>
    </row>
    <row r="183" spans="2:4" x14ac:dyDescent="0.25">
      <c r="B183" s="3"/>
      <c r="C183" s="3"/>
      <c r="D183" s="3"/>
    </row>
    <row r="184" spans="2:4" x14ac:dyDescent="0.25">
      <c r="B184" s="3"/>
      <c r="C184" s="3"/>
      <c r="D184" s="3"/>
    </row>
    <row r="185" spans="2:4" x14ac:dyDescent="0.25">
      <c r="B185" s="3"/>
      <c r="C185" s="3"/>
      <c r="D185" s="3"/>
    </row>
    <row r="186" spans="2:4" x14ac:dyDescent="0.25">
      <c r="B186" s="3"/>
      <c r="C186" s="3"/>
      <c r="D186" s="3"/>
    </row>
    <row r="187" spans="2:4" x14ac:dyDescent="0.25">
      <c r="B187" s="3"/>
      <c r="C187" s="3"/>
      <c r="D187" s="3"/>
    </row>
    <row r="188" spans="2:4" x14ac:dyDescent="0.25">
      <c r="B188" s="3"/>
      <c r="C188" s="3"/>
      <c r="D188" s="3"/>
    </row>
    <row r="189" spans="2:4" x14ac:dyDescent="0.25">
      <c r="B189" s="3"/>
      <c r="C189" s="3"/>
      <c r="D189" s="3"/>
    </row>
    <row r="190" spans="2:4" x14ac:dyDescent="0.25">
      <c r="B190" s="3"/>
      <c r="C190" s="3"/>
      <c r="D190" s="3"/>
    </row>
    <row r="191" spans="2:4" x14ac:dyDescent="0.25">
      <c r="B191" s="3"/>
      <c r="C191" s="3"/>
      <c r="D191" s="3"/>
    </row>
    <row r="192" spans="2:4" x14ac:dyDescent="0.25">
      <c r="B192" s="3"/>
      <c r="C192" s="3"/>
      <c r="D192" s="3"/>
    </row>
    <row r="193" spans="2:4" x14ac:dyDescent="0.25">
      <c r="B193" s="3"/>
      <c r="C193" s="3"/>
      <c r="D193" s="3"/>
    </row>
    <row r="194" spans="2:4" x14ac:dyDescent="0.25">
      <c r="B194" s="3"/>
      <c r="C194" s="3"/>
      <c r="D194" s="3"/>
    </row>
    <row r="195" spans="2:4" x14ac:dyDescent="0.25">
      <c r="B195" s="3"/>
      <c r="C195" s="3"/>
      <c r="D195" s="3"/>
    </row>
    <row r="196" spans="2:4" x14ac:dyDescent="0.25">
      <c r="B196" s="3"/>
      <c r="C196" s="3"/>
      <c r="D196" s="3"/>
    </row>
    <row r="197" spans="2:4" x14ac:dyDescent="0.25">
      <c r="B197" s="3"/>
      <c r="C197" s="3"/>
      <c r="D197" s="3"/>
    </row>
    <row r="198" spans="2:4" x14ac:dyDescent="0.25">
      <c r="B198" s="3"/>
      <c r="C198" s="3"/>
      <c r="D198" s="3"/>
    </row>
    <row r="199" spans="2:4" x14ac:dyDescent="0.25">
      <c r="B199" s="3"/>
      <c r="C199" s="3"/>
      <c r="D199" s="3"/>
    </row>
    <row r="200" spans="2:4" x14ac:dyDescent="0.25">
      <c r="B200" s="3"/>
      <c r="C200" s="3"/>
      <c r="D200" s="3"/>
    </row>
    <row r="201" spans="2:4" x14ac:dyDescent="0.25">
      <c r="B201" s="3"/>
      <c r="C201" s="3"/>
      <c r="D201" s="3"/>
    </row>
    <row r="202" spans="2:4" x14ac:dyDescent="0.25">
      <c r="B202" s="3"/>
      <c r="C202" s="3"/>
      <c r="D202" s="3"/>
    </row>
    <row r="203" spans="2:4" x14ac:dyDescent="0.25">
      <c r="B203" s="3"/>
      <c r="C203" s="3"/>
      <c r="D203" s="3"/>
    </row>
    <row r="204" spans="2:4" x14ac:dyDescent="0.25">
      <c r="B204" s="3"/>
      <c r="C204" s="3"/>
      <c r="D204" s="3"/>
    </row>
    <row r="205" spans="2:4" x14ac:dyDescent="0.25">
      <c r="B205" s="3"/>
      <c r="C205" s="3"/>
      <c r="D205" s="3"/>
    </row>
    <row r="206" spans="2:4" x14ac:dyDescent="0.25">
      <c r="B206" s="3"/>
      <c r="C206" s="3"/>
      <c r="D206" s="3"/>
    </row>
    <row r="207" spans="2:4" x14ac:dyDescent="0.25">
      <c r="B207" s="3"/>
      <c r="C207" s="3"/>
      <c r="D207" s="3"/>
    </row>
    <row r="208" spans="2:4" x14ac:dyDescent="0.25">
      <c r="B208" s="3"/>
      <c r="C208" s="3"/>
      <c r="D208" s="3"/>
    </row>
    <row r="209" spans="2:4" x14ac:dyDescent="0.25">
      <c r="B209" s="3"/>
      <c r="C209" s="3"/>
      <c r="D209" s="3"/>
    </row>
    <row r="210" spans="2:4" x14ac:dyDescent="0.25">
      <c r="B210" s="3"/>
      <c r="C210" s="3"/>
      <c r="D210" s="3"/>
    </row>
    <row r="211" spans="2:4" x14ac:dyDescent="0.25">
      <c r="B211" s="3"/>
      <c r="C211" s="3"/>
      <c r="D211" s="3"/>
    </row>
    <row r="212" spans="2:4" x14ac:dyDescent="0.25">
      <c r="B212" s="3"/>
      <c r="C212" s="3"/>
      <c r="D212" s="3"/>
    </row>
    <row r="213" spans="2:4" x14ac:dyDescent="0.25">
      <c r="B213" s="3"/>
      <c r="C213" s="3"/>
      <c r="D213" s="3"/>
    </row>
    <row r="214" spans="2:4" x14ac:dyDescent="0.25">
      <c r="B214" s="3"/>
      <c r="C214" s="3"/>
      <c r="D214" s="3"/>
    </row>
    <row r="215" spans="2:4" x14ac:dyDescent="0.25">
      <c r="B215" s="3"/>
      <c r="C215" s="3"/>
      <c r="D215" s="3"/>
    </row>
    <row r="216" spans="2:4" x14ac:dyDescent="0.25">
      <c r="B216" s="3"/>
      <c r="C216" s="3"/>
      <c r="D216" s="3"/>
    </row>
    <row r="217" spans="2:4" x14ac:dyDescent="0.25">
      <c r="B217" s="3"/>
      <c r="C217" s="3"/>
      <c r="D217" s="3"/>
    </row>
    <row r="218" spans="2:4" x14ac:dyDescent="0.25">
      <c r="B218" s="3"/>
      <c r="C218" s="3"/>
      <c r="D218" s="3"/>
    </row>
    <row r="219" spans="2:4" x14ac:dyDescent="0.25">
      <c r="B219" s="3"/>
      <c r="C219" s="3"/>
      <c r="D219" s="3"/>
    </row>
    <row r="220" spans="2:4" x14ac:dyDescent="0.25">
      <c r="B220" s="3"/>
      <c r="C220" s="3"/>
      <c r="D220" s="3"/>
    </row>
    <row r="221" spans="2:4" x14ac:dyDescent="0.25">
      <c r="B221" s="3"/>
      <c r="C221" s="3"/>
      <c r="D221" s="3"/>
    </row>
    <row r="222" spans="2:4" x14ac:dyDescent="0.25">
      <c r="B222" s="3"/>
      <c r="C222" s="3"/>
      <c r="D222" s="3"/>
    </row>
    <row r="223" spans="2:4" x14ac:dyDescent="0.25">
      <c r="B223" s="3"/>
      <c r="C223" s="3"/>
      <c r="D223" s="3"/>
    </row>
    <row r="224" spans="2:4" x14ac:dyDescent="0.25">
      <c r="B224" s="3"/>
      <c r="C224" s="3"/>
      <c r="D224" s="3"/>
    </row>
    <row r="225" spans="2:4" x14ac:dyDescent="0.25">
      <c r="B225" s="3"/>
      <c r="C225" s="3"/>
      <c r="D225" s="3"/>
    </row>
    <row r="226" spans="2:4" x14ac:dyDescent="0.25">
      <c r="B226" s="3"/>
      <c r="C226" s="3"/>
      <c r="D226" s="3"/>
    </row>
    <row r="227" spans="2:4" x14ac:dyDescent="0.25">
      <c r="B227" s="3"/>
      <c r="C227" s="3"/>
      <c r="D227" s="3"/>
    </row>
    <row r="228" spans="2:4" x14ac:dyDescent="0.25">
      <c r="B228" s="3"/>
      <c r="C228" s="3"/>
      <c r="D228" s="3"/>
    </row>
    <row r="229" spans="2:4" x14ac:dyDescent="0.25">
      <c r="B229" s="3"/>
      <c r="C229" s="3"/>
      <c r="D229" s="3"/>
    </row>
    <row r="230" spans="2:4" x14ac:dyDescent="0.25">
      <c r="B230" s="3"/>
      <c r="C230" s="3"/>
      <c r="D230" s="3"/>
    </row>
    <row r="231" spans="2:4" x14ac:dyDescent="0.25">
      <c r="B231" s="3"/>
      <c r="C231" s="3"/>
      <c r="D231" s="3"/>
    </row>
    <row r="232" spans="2:4" x14ac:dyDescent="0.25">
      <c r="B232" s="3"/>
      <c r="C232" s="3"/>
      <c r="D232" s="3"/>
    </row>
    <row r="233" spans="2:4" x14ac:dyDescent="0.25">
      <c r="B233" s="3"/>
      <c r="C233" s="3"/>
      <c r="D233" s="3"/>
    </row>
    <row r="234" spans="2:4" x14ac:dyDescent="0.25">
      <c r="B234" s="3"/>
      <c r="C234" s="3"/>
      <c r="D234" s="3"/>
    </row>
    <row r="235" spans="2:4" x14ac:dyDescent="0.25">
      <c r="B235" s="3"/>
      <c r="C235" s="3"/>
      <c r="D235" s="3"/>
    </row>
    <row r="236" spans="2:4" x14ac:dyDescent="0.25">
      <c r="B236" s="3"/>
      <c r="C236" s="3"/>
      <c r="D236" s="3"/>
    </row>
    <row r="237" spans="2:4" x14ac:dyDescent="0.25">
      <c r="B237" s="3"/>
      <c r="C237" s="3"/>
      <c r="D237" s="3"/>
    </row>
    <row r="238" spans="2:4" x14ac:dyDescent="0.25">
      <c r="B238" s="3"/>
      <c r="C238" s="3"/>
      <c r="D238" s="3"/>
    </row>
    <row r="239" spans="2:4" x14ac:dyDescent="0.25">
      <c r="B239" s="3"/>
      <c r="C239" s="3"/>
      <c r="D239" s="3"/>
    </row>
    <row r="240" spans="2:4" x14ac:dyDescent="0.25">
      <c r="B240" s="3"/>
      <c r="C240" s="3"/>
      <c r="D240" s="3"/>
    </row>
    <row r="241" spans="2:4" x14ac:dyDescent="0.25">
      <c r="B241" s="3"/>
      <c r="C241" s="3"/>
      <c r="D241" s="3"/>
    </row>
    <row r="242" spans="2:4" x14ac:dyDescent="0.25">
      <c r="B242" s="3"/>
      <c r="C242" s="3"/>
      <c r="D242" s="3"/>
    </row>
    <row r="243" spans="2:4" x14ac:dyDescent="0.25">
      <c r="B243" s="3"/>
      <c r="C243" s="3"/>
      <c r="D243" s="3"/>
    </row>
    <row r="244" spans="2:4" x14ac:dyDescent="0.25">
      <c r="B244" s="3"/>
      <c r="C244" s="3"/>
      <c r="D244" s="3"/>
    </row>
    <row r="245" spans="2:4" x14ac:dyDescent="0.25">
      <c r="B245" s="3"/>
      <c r="C245" s="3"/>
      <c r="D245" s="3"/>
    </row>
    <row r="246" spans="2:4" x14ac:dyDescent="0.25">
      <c r="B246" s="3"/>
      <c r="C246" s="3"/>
      <c r="D246" s="3"/>
    </row>
    <row r="247" spans="2:4" x14ac:dyDescent="0.25">
      <c r="B247" s="3"/>
      <c r="C247" s="3"/>
      <c r="D247" s="3"/>
    </row>
    <row r="248" spans="2:4" x14ac:dyDescent="0.25">
      <c r="B248" s="3"/>
      <c r="C248" s="3"/>
      <c r="D248" s="3"/>
    </row>
    <row r="249" spans="2:4" x14ac:dyDescent="0.25">
      <c r="B249" s="3"/>
      <c r="C249" s="3"/>
      <c r="D249" s="3"/>
    </row>
    <row r="250" spans="2:4" x14ac:dyDescent="0.25">
      <c r="B250" s="3"/>
      <c r="C250" s="3"/>
      <c r="D250" s="3"/>
    </row>
    <row r="251" spans="2:4" x14ac:dyDescent="0.25">
      <c r="B251" s="3"/>
      <c r="C251" s="3"/>
      <c r="D251" s="3"/>
    </row>
    <row r="252" spans="2:4" x14ac:dyDescent="0.25">
      <c r="B252" s="3"/>
      <c r="C252" s="3"/>
      <c r="D252" s="3"/>
    </row>
    <row r="253" spans="2:4" x14ac:dyDescent="0.25">
      <c r="B253" s="3"/>
      <c r="C253" s="3"/>
      <c r="D253" s="3"/>
    </row>
    <row r="254" spans="2:4" x14ac:dyDescent="0.25">
      <c r="B254" s="3"/>
      <c r="C254" s="3"/>
      <c r="D254" s="3"/>
    </row>
    <row r="255" spans="2:4" x14ac:dyDescent="0.25">
      <c r="B255" s="3"/>
      <c r="C255" s="3"/>
      <c r="D255" s="3"/>
    </row>
    <row r="256" spans="2:4" x14ac:dyDescent="0.25">
      <c r="B256" s="3"/>
      <c r="C256" s="3"/>
      <c r="D256" s="3"/>
    </row>
    <row r="257" spans="2:4" x14ac:dyDescent="0.25">
      <c r="B257" s="3"/>
      <c r="C257" s="3"/>
      <c r="D257" s="3"/>
    </row>
    <row r="258" spans="2:4" x14ac:dyDescent="0.25">
      <c r="B258" s="3"/>
      <c r="C258" s="3"/>
      <c r="D258" s="3"/>
    </row>
    <row r="259" spans="2:4" x14ac:dyDescent="0.25">
      <c r="B259" s="3"/>
      <c r="C259" s="3"/>
      <c r="D259" s="3"/>
    </row>
    <row r="260" spans="2:4" x14ac:dyDescent="0.25">
      <c r="B260" s="3"/>
      <c r="C260" s="3"/>
      <c r="D260" s="3"/>
    </row>
    <row r="261" spans="2:4" x14ac:dyDescent="0.25">
      <c r="B261" s="3"/>
      <c r="C261" s="3"/>
      <c r="D261" s="3"/>
    </row>
    <row r="262" spans="2:4" x14ac:dyDescent="0.25">
      <c r="B262" s="3"/>
      <c r="C262" s="3"/>
      <c r="D262" s="3"/>
    </row>
    <row r="263" spans="2:4" x14ac:dyDescent="0.25">
      <c r="B263" s="3"/>
      <c r="C263" s="3"/>
      <c r="D263" s="3"/>
    </row>
  </sheetData>
  <sortState ref="P132:Q141">
    <sortCondition descending="1" ref="Q132:Q141"/>
  </sortState>
  <mergeCells count="84">
    <mergeCell ref="B130:D130"/>
    <mergeCell ref="E130:G130"/>
    <mergeCell ref="H130:J130"/>
    <mergeCell ref="K130:M130"/>
    <mergeCell ref="B128:D128"/>
    <mergeCell ref="E128:G128"/>
    <mergeCell ref="H128:J128"/>
    <mergeCell ref="K128:M128"/>
    <mergeCell ref="B129:D129"/>
    <mergeCell ref="E129:G129"/>
    <mergeCell ref="H129:J129"/>
    <mergeCell ref="K129:M129"/>
    <mergeCell ref="B126:D126"/>
    <mergeCell ref="E126:G126"/>
    <mergeCell ref="H126:J126"/>
    <mergeCell ref="K126:M126"/>
    <mergeCell ref="B127:D127"/>
    <mergeCell ref="E127:G127"/>
    <mergeCell ref="H127:J127"/>
    <mergeCell ref="K127:M127"/>
    <mergeCell ref="B124:D124"/>
    <mergeCell ref="E124:G124"/>
    <mergeCell ref="H124:J124"/>
    <mergeCell ref="K124:M124"/>
    <mergeCell ref="B125:D125"/>
    <mergeCell ref="E125:G125"/>
    <mergeCell ref="H125:J125"/>
    <mergeCell ref="K125:M125"/>
    <mergeCell ref="B55:D55"/>
    <mergeCell ref="E55:G55"/>
    <mergeCell ref="H55:J55"/>
    <mergeCell ref="K55:M55"/>
    <mergeCell ref="B56:D56"/>
    <mergeCell ref="E56:G56"/>
    <mergeCell ref="H56:J56"/>
    <mergeCell ref="K56:M56"/>
    <mergeCell ref="B53:D53"/>
    <mergeCell ref="E53:G53"/>
    <mergeCell ref="H53:J53"/>
    <mergeCell ref="K53:M53"/>
    <mergeCell ref="B54:D54"/>
    <mergeCell ref="E54:G54"/>
    <mergeCell ref="H54:J54"/>
    <mergeCell ref="K54:M54"/>
    <mergeCell ref="B51:D51"/>
    <mergeCell ref="E51:G51"/>
    <mergeCell ref="H51:J51"/>
    <mergeCell ref="K51:M51"/>
    <mergeCell ref="B52:D52"/>
    <mergeCell ref="E52:G52"/>
    <mergeCell ref="H52:J52"/>
    <mergeCell ref="K52:M52"/>
    <mergeCell ref="K6:M6"/>
    <mergeCell ref="K7:M7"/>
    <mergeCell ref="B50:D50"/>
    <mergeCell ref="E50:G50"/>
    <mergeCell ref="H50:J50"/>
    <mergeCell ref="K50:M50"/>
    <mergeCell ref="E7:G7"/>
    <mergeCell ref="H7:J7"/>
    <mergeCell ref="B7:D7"/>
    <mergeCell ref="B1:D1"/>
    <mergeCell ref="E1:G1"/>
    <mergeCell ref="H1:J1"/>
    <mergeCell ref="K1:M1"/>
    <mergeCell ref="B2:D2"/>
    <mergeCell ref="E2:G2"/>
    <mergeCell ref="H2:J2"/>
    <mergeCell ref="H3:J3"/>
    <mergeCell ref="H4:J4"/>
    <mergeCell ref="H5:J5"/>
    <mergeCell ref="H6:J6"/>
    <mergeCell ref="K2:M2"/>
    <mergeCell ref="K3:M3"/>
    <mergeCell ref="K4:M4"/>
    <mergeCell ref="K5:M5"/>
    <mergeCell ref="E3:G3"/>
    <mergeCell ref="E4:G4"/>
    <mergeCell ref="E5:G5"/>
    <mergeCell ref="E6:G6"/>
    <mergeCell ref="B3:D3"/>
    <mergeCell ref="B4:D4"/>
    <mergeCell ref="B5:D5"/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2014-09-07T15:32:34Z</dcterms:modified>
</cp:coreProperties>
</file>